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613" activeTab="1"/>
  </bookViews>
  <sheets>
    <sheet name="Data" sheetId="1" r:id="rId1"/>
    <sheet name="Documentation" sheetId="7" r:id="rId2"/>
    <sheet name="Charts" sheetId="5" r:id="rId3"/>
    <sheet name="Statistics" sheetId="8" r:id="rId4"/>
    <sheet name="Input_Data" sheetId="9" r:id="rId5"/>
    <sheet name="Periodograms" sheetId="10" r:id="rId6"/>
  </sheets>
  <definedNames>
    <definedName name="Cell_1545">Data!$BJ$2:$BJ$1048576</definedName>
    <definedName name="Cell_172">Data!$P$2:$P$1048576</definedName>
    <definedName name="Cell_4636">Data!#REF!</definedName>
    <definedName name="Cell_515">Data!$AP$2:$AP$1048576</definedName>
    <definedName name="GregYr">Data!$B$2:$B$1048576</definedName>
    <definedName name="Peak_1545">Data!$BK$2:$BK$1048576</definedName>
    <definedName name="Peak_172">Data!$Q$2:$Q$1048576</definedName>
    <definedName name="Peak_4636">Data!#REF!</definedName>
    <definedName name="Peak_515">Data!$AQ$2:$AQ$1048576</definedName>
    <definedName name="SS">Data!$C$2:$C$1048576</definedName>
    <definedName name="SS_Numbers">#REF!</definedName>
    <definedName name="Year">#REF!</definedName>
  </definedNames>
  <calcPr calcId="125725"/>
</workbook>
</file>

<file path=xl/calcChain.xml><?xml version="1.0" encoding="utf-8"?>
<calcChain xmlns="http://schemas.openxmlformats.org/spreadsheetml/2006/main">
  <c r="W4" i="1"/>
  <c r="W5" s="1"/>
  <c r="W3"/>
  <c r="V2"/>
  <c r="X3"/>
  <c r="X4" s="1"/>
  <c r="T2"/>
  <c r="Y2"/>
  <c r="U3"/>
  <c r="U4" s="1"/>
  <c r="U5" s="1"/>
  <c r="U6" s="1"/>
  <c r="U7" s="1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F2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AG3"/>
  <c r="AG4" s="1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AG36" s="1"/>
  <c r="AG37" s="1"/>
  <c r="AG38" s="1"/>
  <c r="AG39" s="1"/>
  <c r="AG40" s="1"/>
  <c r="AG41" s="1"/>
  <c r="AG42" s="1"/>
  <c r="AG43" s="1"/>
  <c r="AG44" s="1"/>
  <c r="AG45" s="1"/>
  <c r="AG46" s="1"/>
  <c r="AG47" s="1"/>
  <c r="AF2"/>
  <c r="AF3" s="1"/>
  <c r="AF4" s="1"/>
  <c r="AF5" s="1"/>
  <c r="AF6" s="1"/>
  <c r="AF7" s="1"/>
  <c r="AF8" s="1"/>
  <c r="AF9" s="1"/>
  <c r="AF10" s="1"/>
  <c r="AF11" s="1"/>
  <c r="AF12" s="1"/>
  <c r="AF13" s="1"/>
  <c r="AF14" s="1"/>
  <c r="AF15" s="1"/>
  <c r="AF16" s="1"/>
  <c r="AF17" s="1"/>
  <c r="AF18" s="1"/>
  <c r="AF19" s="1"/>
  <c r="AF20" s="1"/>
  <c r="AF21" s="1"/>
  <c r="AF22" s="1"/>
  <c r="AF23" s="1"/>
  <c r="AF24" s="1"/>
  <c r="AF25" s="1"/>
  <c r="AF26" s="1"/>
  <c r="AF27" s="1"/>
  <c r="AF28" s="1"/>
  <c r="AF29" s="1"/>
  <c r="AF30" s="1"/>
  <c r="AF31" s="1"/>
  <c r="AF32" s="1"/>
  <c r="AF33" s="1"/>
  <c r="AF34" s="1"/>
  <c r="AF35" s="1"/>
  <c r="AF36" s="1"/>
  <c r="AF37" s="1"/>
  <c r="AF38" s="1"/>
  <c r="AF39" s="1"/>
  <c r="AF40" s="1"/>
  <c r="AF41" s="1"/>
  <c r="AF42" s="1"/>
  <c r="AF43" s="1"/>
  <c r="AF44" s="1"/>
  <c r="AF45" s="1"/>
  <c r="AF46" s="1"/>
  <c r="AF47" s="1"/>
  <c r="AF48" s="1"/>
  <c r="AF49" s="1"/>
  <c r="AF50" s="1"/>
  <c r="AF51" s="1"/>
  <c r="AF52" s="1"/>
  <c r="AF53" s="1"/>
  <c r="AF54" s="1"/>
  <c r="AF55" s="1"/>
  <c r="AF56" s="1"/>
  <c r="AF57" s="1"/>
  <c r="AF58" s="1"/>
  <c r="AF59" s="1"/>
  <c r="AF60" s="1"/>
  <c r="AF61" s="1"/>
  <c r="AF62" s="1"/>
  <c r="AF63" s="1"/>
  <c r="AF64" s="1"/>
  <c r="AF65" s="1"/>
  <c r="AF66" s="1"/>
  <c r="AF67" s="1"/>
  <c r="AF68" s="1"/>
  <c r="AF69" s="1"/>
  <c r="AF70" s="1"/>
  <c r="AF71" s="1"/>
  <c r="AF72" s="1"/>
  <c r="AF73" s="1"/>
  <c r="AF74" s="1"/>
  <c r="AF75" s="1"/>
  <c r="AF76" s="1"/>
  <c r="AF77" s="1"/>
  <c r="AF78" s="1"/>
  <c r="AF79" s="1"/>
  <c r="AF80" s="1"/>
  <c r="AF81" s="1"/>
  <c r="AF82" s="1"/>
  <c r="AF83" s="1"/>
  <c r="AF84" s="1"/>
  <c r="AF85" s="1"/>
  <c r="AF86" s="1"/>
  <c r="AF87" s="1"/>
  <c r="AF88" s="1"/>
  <c r="AF89" s="1"/>
  <c r="AF90" s="1"/>
  <c r="AF91" s="1"/>
  <c r="AF92" s="1"/>
  <c r="AF93" s="1"/>
  <c r="AF94" s="1"/>
  <c r="AF95" s="1"/>
  <c r="AF96" s="1"/>
  <c r="AF97" s="1"/>
  <c r="AF98" s="1"/>
  <c r="AF99" s="1"/>
  <c r="AF100" s="1"/>
  <c r="AF101" s="1"/>
  <c r="AF102" s="1"/>
  <c r="AF103" s="1"/>
  <c r="AF104" s="1"/>
  <c r="AF105" s="1"/>
  <c r="AF106" s="1"/>
  <c r="AF107" s="1"/>
  <c r="AF108" s="1"/>
  <c r="AF109" s="1"/>
  <c r="AF110" s="1"/>
  <c r="AF111" s="1"/>
  <c r="AF112" s="1"/>
  <c r="AF113" s="1"/>
  <c r="AF114" s="1"/>
  <c r="AF115" s="1"/>
  <c r="AF116" s="1"/>
  <c r="AF117" s="1"/>
  <c r="AF118" s="1"/>
  <c r="AF119" s="1"/>
  <c r="AF120" s="1"/>
  <c r="AF121" s="1"/>
  <c r="AF122" s="1"/>
  <c r="AF123" s="1"/>
  <c r="AF124" s="1"/>
  <c r="AF125" s="1"/>
  <c r="AF126" s="1"/>
  <c r="AF127" s="1"/>
  <c r="AF128" s="1"/>
  <c r="AF129" s="1"/>
  <c r="AF130" s="1"/>
  <c r="AF131" s="1"/>
  <c r="AF132" s="1"/>
  <c r="AF133" s="1"/>
  <c r="AF134" s="1"/>
  <c r="AF135" s="1"/>
  <c r="AF136" s="1"/>
  <c r="AF137" s="1"/>
  <c r="AF138" s="1"/>
  <c r="AF139" s="1"/>
  <c r="AF140" s="1"/>
  <c r="AF141" s="1"/>
  <c r="AF142" s="1"/>
  <c r="AF143" s="1"/>
  <c r="AF144" s="1"/>
  <c r="AF145" s="1"/>
  <c r="AF146" s="1"/>
  <c r="AF147" s="1"/>
  <c r="AF148" s="1"/>
  <c r="AF149" s="1"/>
  <c r="AF150" s="1"/>
  <c r="AF151" s="1"/>
  <c r="AF152" s="1"/>
  <c r="AF153" s="1"/>
  <c r="AF154" s="1"/>
  <c r="AF155" s="1"/>
  <c r="AF156" s="1"/>
  <c r="AF157" s="1"/>
  <c r="AF158" s="1"/>
  <c r="AF159" s="1"/>
  <c r="AF160" s="1"/>
  <c r="AF161" s="1"/>
  <c r="AF162" s="1"/>
  <c r="AF163" s="1"/>
  <c r="AF164" s="1"/>
  <c r="AF165" s="1"/>
  <c r="AF166" s="1"/>
  <c r="AF167" s="1"/>
  <c r="AF168" s="1"/>
  <c r="AF169" s="1"/>
  <c r="AF170" s="1"/>
  <c r="AF171" s="1"/>
  <c r="AF172" s="1"/>
  <c r="AF173" s="1"/>
  <c r="AF174" s="1"/>
  <c r="AF175" s="1"/>
  <c r="AF176" s="1"/>
  <c r="AF177" s="1"/>
  <c r="AF178" s="1"/>
  <c r="AF179" s="1"/>
  <c r="AF180" s="1"/>
  <c r="AF181" s="1"/>
  <c r="AF182" s="1"/>
  <c r="AF183" s="1"/>
  <c r="AF184" s="1"/>
  <c r="AF185" s="1"/>
  <c r="AF186" s="1"/>
  <c r="AF187" s="1"/>
  <c r="AF188" s="1"/>
  <c r="AF189" s="1"/>
  <c r="AF190" s="1"/>
  <c r="AF191" s="1"/>
  <c r="AF192" s="1"/>
  <c r="AF193" s="1"/>
  <c r="AF194" s="1"/>
  <c r="AF195" s="1"/>
  <c r="AF196" s="1"/>
  <c r="AF197" s="1"/>
  <c r="AF198" s="1"/>
  <c r="AF199" s="1"/>
  <c r="AF200" s="1"/>
  <c r="AF201" s="1"/>
  <c r="AF202" s="1"/>
  <c r="AF203" s="1"/>
  <c r="AF204" s="1"/>
  <c r="AF205" s="1"/>
  <c r="AF206" s="1"/>
  <c r="AF207" s="1"/>
  <c r="AF208" s="1"/>
  <c r="AF209" s="1"/>
  <c r="AF210" s="1"/>
  <c r="AF211" s="1"/>
  <c r="AF212" s="1"/>
  <c r="AF213" s="1"/>
  <c r="AF214" s="1"/>
  <c r="AF215" s="1"/>
  <c r="AF216" s="1"/>
  <c r="BA3"/>
  <c r="BA4" s="1"/>
  <c r="BA5" s="1"/>
  <c r="BA6" s="1"/>
  <c r="BA7" s="1"/>
  <c r="BA8" s="1"/>
  <c r="BA9" s="1"/>
  <c r="BA10" s="1"/>
  <c r="BA11" s="1"/>
  <c r="BA12" s="1"/>
  <c r="BA13" s="1"/>
  <c r="BA14" s="1"/>
  <c r="BA15" s="1"/>
  <c r="BA16" s="1"/>
  <c r="BA17" s="1"/>
  <c r="BA18" s="1"/>
  <c r="BA19" s="1"/>
  <c r="BA20" s="1"/>
  <c r="BA21" s="1"/>
  <c r="BA22" s="1"/>
  <c r="BA23" s="1"/>
  <c r="BA24" s="1"/>
  <c r="BA25" s="1"/>
  <c r="BA26" s="1"/>
  <c r="BA27" s="1"/>
  <c r="BA28" s="1"/>
  <c r="BA29" s="1"/>
  <c r="BA30" s="1"/>
  <c r="BA31" s="1"/>
  <c r="BA32" s="1"/>
  <c r="BA33" s="1"/>
  <c r="BA34" s="1"/>
  <c r="BA35" s="1"/>
  <c r="BA36" s="1"/>
  <c r="BA37" s="1"/>
  <c r="BA38" s="1"/>
  <c r="BA39" s="1"/>
  <c r="BA40" s="1"/>
  <c r="BA41" s="1"/>
  <c r="BA42" s="1"/>
  <c r="BA43" s="1"/>
  <c r="BA44" s="1"/>
  <c r="BA45" s="1"/>
  <c r="BA46" s="1"/>
  <c r="BA47" s="1"/>
  <c r="BA48" s="1"/>
  <c r="BA49" s="1"/>
  <c r="BA50" s="1"/>
  <c r="BA51" s="1"/>
  <c r="BA52" s="1"/>
  <c r="BA53" s="1"/>
  <c r="BA54" s="1"/>
  <c r="BA55" s="1"/>
  <c r="BA56" s="1"/>
  <c r="BA57" s="1"/>
  <c r="BA58" s="1"/>
  <c r="BA59" s="1"/>
  <c r="BA60" s="1"/>
  <c r="BA61" s="1"/>
  <c r="BA62" s="1"/>
  <c r="BA63" s="1"/>
  <c r="BA64" s="1"/>
  <c r="BA65" s="1"/>
  <c r="BA66" s="1"/>
  <c r="BA67" s="1"/>
  <c r="BA68" s="1"/>
  <c r="BA69" s="1"/>
  <c r="BA70" s="1"/>
  <c r="BA71" s="1"/>
  <c r="BA72" s="1"/>
  <c r="BA73" s="1"/>
  <c r="BA74" s="1"/>
  <c r="BA75" s="1"/>
  <c r="BA76" s="1"/>
  <c r="BA77" s="1"/>
  <c r="BA78" s="1"/>
  <c r="BA79" s="1"/>
  <c r="BA80" s="1"/>
  <c r="BA81" s="1"/>
  <c r="BA82" s="1"/>
  <c r="BA83" s="1"/>
  <c r="AZ2"/>
  <c r="AZ3" s="1"/>
  <c r="AZ4" s="1"/>
  <c r="AZ5" s="1"/>
  <c r="AZ6" s="1"/>
  <c r="AZ7" s="1"/>
  <c r="AZ8" s="1"/>
  <c r="AZ9" s="1"/>
  <c r="AZ10" s="1"/>
  <c r="AZ11" s="1"/>
  <c r="AZ12" s="1"/>
  <c r="AZ13" s="1"/>
  <c r="AZ14" s="1"/>
  <c r="AZ15" s="1"/>
  <c r="AZ16" s="1"/>
  <c r="AZ17" s="1"/>
  <c r="AZ18" s="1"/>
  <c r="AZ19" s="1"/>
  <c r="AZ20" s="1"/>
  <c r="AZ21" s="1"/>
  <c r="AZ22" s="1"/>
  <c r="AZ23" s="1"/>
  <c r="AZ24" s="1"/>
  <c r="AZ25" s="1"/>
  <c r="AZ26" s="1"/>
  <c r="AZ27" s="1"/>
  <c r="AZ28" s="1"/>
  <c r="AZ29" s="1"/>
  <c r="AZ30" s="1"/>
  <c r="AZ31" s="1"/>
  <c r="AZ32" s="1"/>
  <c r="AZ33" s="1"/>
  <c r="AZ34" s="1"/>
  <c r="AZ35" s="1"/>
  <c r="AZ36" s="1"/>
  <c r="AZ37" s="1"/>
  <c r="AZ38" s="1"/>
  <c r="AZ39" s="1"/>
  <c r="AZ40" s="1"/>
  <c r="AZ41" s="1"/>
  <c r="AZ42" s="1"/>
  <c r="AZ43" s="1"/>
  <c r="AZ44" s="1"/>
  <c r="AZ45" s="1"/>
  <c r="AZ46" s="1"/>
  <c r="AZ47" s="1"/>
  <c r="AZ48" s="1"/>
  <c r="AZ49" s="1"/>
  <c r="AZ50" s="1"/>
  <c r="AZ51" s="1"/>
  <c r="AZ52" s="1"/>
  <c r="AZ53" s="1"/>
  <c r="AZ54" s="1"/>
  <c r="AZ55" s="1"/>
  <c r="AZ56" s="1"/>
  <c r="AZ57" s="1"/>
  <c r="AZ58" s="1"/>
  <c r="AZ59" s="1"/>
  <c r="AZ60" s="1"/>
  <c r="AZ61" s="1"/>
  <c r="AZ62" s="1"/>
  <c r="AZ63" s="1"/>
  <c r="AZ64" s="1"/>
  <c r="AZ65" s="1"/>
  <c r="AZ66" s="1"/>
  <c r="AZ67" s="1"/>
  <c r="AZ68" s="1"/>
  <c r="AZ69" s="1"/>
  <c r="AZ70" s="1"/>
  <c r="AZ71" s="1"/>
  <c r="AZ72" s="1"/>
  <c r="AZ73" s="1"/>
  <c r="AZ74" s="1"/>
  <c r="AZ75" s="1"/>
  <c r="AZ76" s="1"/>
  <c r="AZ77" s="1"/>
  <c r="AZ78" s="1"/>
  <c r="AZ79" s="1"/>
  <c r="AZ80" s="1"/>
  <c r="AZ81" s="1"/>
  <c r="AZ82" s="1"/>
  <c r="AZ83" s="1"/>
  <c r="AT2"/>
  <c r="BN2"/>
  <c r="BO3"/>
  <c r="BO4" s="1"/>
  <c r="BO5" s="1"/>
  <c r="BO6" s="1"/>
  <c r="BO7" s="1"/>
  <c r="BO8" s="1"/>
  <c r="BO9" s="1"/>
  <c r="BO10" s="1"/>
  <c r="BO11" s="1"/>
  <c r="BO12" s="1"/>
  <c r="BO13" s="1"/>
  <c r="BO14" s="1"/>
  <c r="BO15" s="1"/>
  <c r="BO16" s="1"/>
  <c r="BO17" s="1"/>
  <c r="BO18" s="1"/>
  <c r="BO19" s="1"/>
  <c r="BO20" s="1"/>
  <c r="BO21" s="1"/>
  <c r="BO22" s="1"/>
  <c r="BO23" s="1"/>
  <c r="BO24" s="1"/>
  <c r="BO25" s="1"/>
  <c r="BO26" s="1"/>
  <c r="BO27" s="1"/>
  <c r="BO28" s="1"/>
  <c r="BO29" s="1"/>
  <c r="BO30" s="1"/>
  <c r="BO31" s="1"/>
  <c r="BO32" s="1"/>
  <c r="BO33" s="1"/>
  <c r="BO34" s="1"/>
  <c r="BO35" s="1"/>
  <c r="BO36" s="1"/>
  <c r="BO37" s="1"/>
  <c r="BO38" s="1"/>
  <c r="BO39" s="1"/>
  <c r="BO40" s="1"/>
  <c r="BO41" s="1"/>
  <c r="BO42" s="1"/>
  <c r="BO43" s="1"/>
  <c r="BO44" s="1"/>
  <c r="BO45" s="1"/>
  <c r="BO46" s="1"/>
  <c r="BO47" s="1"/>
  <c r="BO48" s="1"/>
  <c r="BO49" s="1"/>
  <c r="BO50" s="1"/>
  <c r="BO51" s="1"/>
  <c r="BO52" s="1"/>
  <c r="BO53" s="1"/>
  <c r="BO54" s="1"/>
  <c r="BO55" s="1"/>
  <c r="BO56" s="1"/>
  <c r="BO57" s="1"/>
  <c r="BO58" s="1"/>
  <c r="BO59" s="1"/>
  <c r="BO60" s="1"/>
  <c r="BO61" s="1"/>
  <c r="BO62" s="1"/>
  <c r="BO63" s="1"/>
  <c r="BO64" s="1"/>
  <c r="BO65" s="1"/>
  <c r="BO66" s="1"/>
  <c r="BO67" s="1"/>
  <c r="BO68" s="1"/>
  <c r="BO69" s="1"/>
  <c r="BO70" s="1"/>
  <c r="BO71" s="1"/>
  <c r="BO72" s="1"/>
  <c r="BO73" s="1"/>
  <c r="BO74" s="1"/>
  <c r="BO75" s="1"/>
  <c r="BO76" s="1"/>
  <c r="BO77" s="1"/>
  <c r="BO78" s="1"/>
  <c r="BO79" s="1"/>
  <c r="BO80" s="1"/>
  <c r="BO81" s="1"/>
  <c r="BO82" s="1"/>
  <c r="BO83" s="1"/>
  <c r="AU3"/>
  <c r="AU4" s="1"/>
  <c r="AU5" s="1"/>
  <c r="AU6" s="1"/>
  <c r="AU7" s="1"/>
  <c r="AU8" s="1"/>
  <c r="AU9" s="1"/>
  <c r="AU10" s="1"/>
  <c r="AU11" s="1"/>
  <c r="AU12" s="1"/>
  <c r="AU13" s="1"/>
  <c r="AU14" s="1"/>
  <c r="AU15" s="1"/>
  <c r="AU16" s="1"/>
  <c r="AU17" s="1"/>
  <c r="AU18" s="1"/>
  <c r="AU19" s="1"/>
  <c r="AU20" s="1"/>
  <c r="AU21" s="1"/>
  <c r="AU22" s="1"/>
  <c r="AU23" s="1"/>
  <c r="AU24" s="1"/>
  <c r="AU25" s="1"/>
  <c r="AU26" s="1"/>
  <c r="AU27" s="1"/>
  <c r="AU28" s="1"/>
  <c r="AU29" s="1"/>
  <c r="AU30" s="1"/>
  <c r="AU31" s="1"/>
  <c r="AU32" s="1"/>
  <c r="AU33" s="1"/>
  <c r="AU34" s="1"/>
  <c r="AU35" s="1"/>
  <c r="AU36" s="1"/>
  <c r="AU37" s="1"/>
  <c r="AU38" s="1"/>
  <c r="AU39" s="1"/>
  <c r="AU40" s="1"/>
  <c r="AU41" s="1"/>
  <c r="AU42" s="1"/>
  <c r="AU43" s="1"/>
  <c r="AU44" s="1"/>
  <c r="AU45" s="1"/>
  <c r="AU46" s="1"/>
  <c r="AU47" s="1"/>
  <c r="AU48" s="1"/>
  <c r="AU49" s="1"/>
  <c r="AU50" s="1"/>
  <c r="AU51" s="1"/>
  <c r="AU52" s="1"/>
  <c r="AU53" s="1"/>
  <c r="AU54" s="1"/>
  <c r="AU55" s="1"/>
  <c r="AU56" s="1"/>
  <c r="AU57" s="1"/>
  <c r="AU58" s="1"/>
  <c r="AU59" s="1"/>
  <c r="AU60" s="1"/>
  <c r="AU61" s="1"/>
  <c r="AU62" s="1"/>
  <c r="AU63" s="1"/>
  <c r="AU64" s="1"/>
  <c r="AU65" s="1"/>
  <c r="AU66" s="1"/>
  <c r="AU67" s="1"/>
  <c r="AU68" s="1"/>
  <c r="AU69" s="1"/>
  <c r="AU70" s="1"/>
  <c r="AU71" s="1"/>
  <c r="AU72" s="1"/>
  <c r="AU73" s="1"/>
  <c r="AU74" s="1"/>
  <c r="AU75" s="1"/>
  <c r="AU76" s="1"/>
  <c r="AU77" s="1"/>
  <c r="AU78" s="1"/>
  <c r="AU79" s="1"/>
  <c r="AU80" s="1"/>
  <c r="AU81" s="1"/>
  <c r="AU82" s="1"/>
  <c r="AU83" s="1"/>
  <c r="AU84" s="1"/>
  <c r="AU85" s="1"/>
  <c r="AU86" s="1"/>
  <c r="AU87" s="1"/>
  <c r="AU88" s="1"/>
  <c r="AU89" s="1"/>
  <c r="AU90" s="1"/>
  <c r="AU91" s="1"/>
  <c r="AU92" s="1"/>
  <c r="AU93" s="1"/>
  <c r="AU94" s="1"/>
  <c r="AU95" s="1"/>
  <c r="AU96" s="1"/>
  <c r="AU97" s="1"/>
  <c r="AU98" s="1"/>
  <c r="AU99" s="1"/>
  <c r="AU100" s="1"/>
  <c r="AU101" s="1"/>
  <c r="AU102" s="1"/>
  <c r="AU103" s="1"/>
  <c r="AU104" s="1"/>
  <c r="AU105" s="1"/>
  <c r="AU106" s="1"/>
  <c r="AU107" s="1"/>
  <c r="AU108" s="1"/>
  <c r="AU109" s="1"/>
  <c r="AU110" s="1"/>
  <c r="AU111" s="1"/>
  <c r="AU112" s="1"/>
  <c r="AU113" s="1"/>
  <c r="AU114" s="1"/>
  <c r="AU115" s="1"/>
  <c r="AU116" s="1"/>
  <c r="AU117" s="1"/>
  <c r="AU118" s="1"/>
  <c r="AU119" s="1"/>
  <c r="AU120" s="1"/>
  <c r="AU121" s="1"/>
  <c r="AU122" s="1"/>
  <c r="AU123" s="1"/>
  <c r="AU124" s="1"/>
  <c r="AU125" s="1"/>
  <c r="AU126" s="1"/>
  <c r="AU127" s="1"/>
  <c r="AU128" s="1"/>
  <c r="AU129" s="1"/>
  <c r="AU130" s="1"/>
  <c r="AU131" s="1"/>
  <c r="AU132" s="1"/>
  <c r="AU133" s="1"/>
  <c r="AU134" s="1"/>
  <c r="AU135" s="1"/>
  <c r="AU136" s="1"/>
  <c r="AU137" s="1"/>
  <c r="AU138" s="1"/>
  <c r="AU139" s="1"/>
  <c r="AU140" s="1"/>
  <c r="AU141" s="1"/>
  <c r="AU142" s="1"/>
  <c r="AU143" s="1"/>
  <c r="AU144" s="1"/>
  <c r="AU145" s="1"/>
  <c r="AU146" s="1"/>
  <c r="AU147" s="1"/>
  <c r="AU148" s="1"/>
  <c r="AU149" s="1"/>
  <c r="AU150" s="1"/>
  <c r="AU151" s="1"/>
  <c r="AU152" s="1"/>
  <c r="AU153" s="1"/>
  <c r="AU154" s="1"/>
  <c r="AU155" s="1"/>
  <c r="AU156" s="1"/>
  <c r="AU157" s="1"/>
  <c r="AU158" s="1"/>
  <c r="AU159" s="1"/>
  <c r="AU160" s="1"/>
  <c r="AU161" s="1"/>
  <c r="AU162" s="1"/>
  <c r="AU163" s="1"/>
  <c r="AU164" s="1"/>
  <c r="AU165" s="1"/>
  <c r="AU166" s="1"/>
  <c r="AU167" s="1"/>
  <c r="AU168" s="1"/>
  <c r="AU169" s="1"/>
  <c r="AU170" s="1"/>
  <c r="AU171" s="1"/>
  <c r="AU172" s="1"/>
  <c r="AU173" s="1"/>
  <c r="AU174" s="1"/>
  <c r="AU175" s="1"/>
  <c r="AU176" s="1"/>
  <c r="AU177" s="1"/>
  <c r="AU178" s="1"/>
  <c r="AU179" s="1"/>
  <c r="AU180" s="1"/>
  <c r="AU181" s="1"/>
  <c r="AU182" s="1"/>
  <c r="AU183" s="1"/>
  <c r="AU184" s="1"/>
  <c r="AU185" s="1"/>
  <c r="AU186" s="1"/>
  <c r="AU187" s="1"/>
  <c r="AU188" s="1"/>
  <c r="AU189" s="1"/>
  <c r="AU190" s="1"/>
  <c r="AU191" s="1"/>
  <c r="AU192" s="1"/>
  <c r="AU193" s="1"/>
  <c r="AU194" s="1"/>
  <c r="AU195" s="1"/>
  <c r="AU196" s="1"/>
  <c r="AU197" s="1"/>
  <c r="AU198" s="1"/>
  <c r="AU199" s="1"/>
  <c r="AU200" s="1"/>
  <c r="AU201" s="1"/>
  <c r="AU202" s="1"/>
  <c r="AU203" s="1"/>
  <c r="AU204" s="1"/>
  <c r="AU205" s="1"/>
  <c r="AU206" s="1"/>
  <c r="AU207" s="1"/>
  <c r="AU208" s="1"/>
  <c r="AU209" s="1"/>
  <c r="AU210" s="1"/>
  <c r="AU211" s="1"/>
  <c r="AU212" s="1"/>
  <c r="AU213" s="1"/>
  <c r="AU214" s="1"/>
  <c r="AU215" s="1"/>
  <c r="AU216" s="1"/>
  <c r="Z3"/>
  <c r="Z4" s="1"/>
  <c r="Z5" s="1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25" s="1"/>
  <c r="Z26" s="1"/>
  <c r="Z27" s="1"/>
  <c r="Z28" s="1"/>
  <c r="Z29" s="1"/>
  <c r="V3" l="1"/>
  <c r="V4"/>
  <c r="AG48"/>
  <c r="AG49" s="1"/>
  <c r="AG50" s="1"/>
  <c r="AG51" s="1"/>
  <c r="AG52" s="1"/>
  <c r="AG53" s="1"/>
  <c r="AG54" s="1"/>
  <c r="AG55" s="1"/>
  <c r="AG56" s="1"/>
  <c r="AG57" s="1"/>
  <c r="AG58" s="1"/>
  <c r="AG59" s="1"/>
  <c r="AG60" s="1"/>
  <c r="AG61" s="1"/>
  <c r="AG62" s="1"/>
  <c r="AG63" s="1"/>
  <c r="AG64" s="1"/>
  <c r="AG65" s="1"/>
  <c r="AG66" s="1"/>
  <c r="AG67" s="1"/>
  <c r="AG68" s="1"/>
  <c r="AG69" s="1"/>
  <c r="AG70" s="1"/>
  <c r="AG71" s="1"/>
  <c r="AG72" s="1"/>
  <c r="AG73" s="1"/>
  <c r="AG74" s="1"/>
  <c r="AG75" s="1"/>
  <c r="AG76" s="1"/>
  <c r="AG77" s="1"/>
  <c r="AG78" s="1"/>
  <c r="AG79" s="1"/>
  <c r="AG80" s="1"/>
  <c r="AG81" s="1"/>
  <c r="AG82" s="1"/>
  <c r="AG83" s="1"/>
  <c r="AG84" s="1"/>
  <c r="AG85" s="1"/>
  <c r="AG86" s="1"/>
  <c r="AG87" s="1"/>
  <c r="AG88" s="1"/>
  <c r="AG89" s="1"/>
  <c r="AG90" s="1"/>
  <c r="AG91" s="1"/>
  <c r="AG92" s="1"/>
  <c r="AG93" s="1"/>
  <c r="AG94" s="1"/>
  <c r="AG95" s="1"/>
  <c r="AG96" s="1"/>
  <c r="AG97" s="1"/>
  <c r="AG98" s="1"/>
  <c r="AG99" s="1"/>
  <c r="AG100" s="1"/>
  <c r="AG101" s="1"/>
  <c r="AG102" s="1"/>
  <c r="AG103" s="1"/>
  <c r="AG104" s="1"/>
  <c r="AG105" s="1"/>
  <c r="AG106" s="1"/>
  <c r="AG107" s="1"/>
  <c r="AG108" s="1"/>
  <c r="AG109" s="1"/>
  <c r="AG110" s="1"/>
  <c r="AG111" s="1"/>
  <c r="AG112" s="1"/>
  <c r="AG113" s="1"/>
  <c r="AG114" s="1"/>
  <c r="AG115" s="1"/>
  <c r="AG116" s="1"/>
  <c r="AG117" s="1"/>
  <c r="AG118" s="1"/>
  <c r="AG119" s="1"/>
  <c r="AG120" s="1"/>
  <c r="AG121" s="1"/>
  <c r="AG122" s="1"/>
  <c r="AG123" s="1"/>
  <c r="AG124" s="1"/>
  <c r="AG125" s="1"/>
  <c r="AG126" s="1"/>
  <c r="AG127" s="1"/>
  <c r="AG128" s="1"/>
  <c r="AG129" s="1"/>
  <c r="AG130" s="1"/>
  <c r="AG131" s="1"/>
  <c r="AG132" s="1"/>
  <c r="AG133" s="1"/>
  <c r="AG134" s="1"/>
  <c r="AG135" s="1"/>
  <c r="AG136" s="1"/>
  <c r="AG137" s="1"/>
  <c r="AG138" s="1"/>
  <c r="AG139" s="1"/>
  <c r="AG140" s="1"/>
  <c r="AG141" s="1"/>
  <c r="AG142" s="1"/>
  <c r="AG143" s="1"/>
  <c r="AG144" s="1"/>
  <c r="AG145" s="1"/>
  <c r="AG146" s="1"/>
  <c r="AG147" s="1"/>
  <c r="AG148" s="1"/>
  <c r="AG149" s="1"/>
  <c r="AG150" s="1"/>
  <c r="AG151" s="1"/>
  <c r="AG152" s="1"/>
  <c r="AG153" s="1"/>
  <c r="AG154" s="1"/>
  <c r="AG155" s="1"/>
  <c r="AG156" s="1"/>
  <c r="AG157" s="1"/>
  <c r="AG158" s="1"/>
  <c r="AG159" s="1"/>
  <c r="AG160" s="1"/>
  <c r="AG161" s="1"/>
  <c r="AG162" s="1"/>
  <c r="AG163" s="1"/>
  <c r="AG164" s="1"/>
  <c r="AG165" s="1"/>
  <c r="AG166" s="1"/>
  <c r="AG167" s="1"/>
  <c r="AG168" s="1"/>
  <c r="AG169" s="1"/>
  <c r="AG170" s="1"/>
  <c r="AG171" s="1"/>
  <c r="AG172" s="1"/>
  <c r="AG173" s="1"/>
  <c r="AG174" s="1"/>
  <c r="AG175" s="1"/>
  <c r="AG176" s="1"/>
  <c r="AG177" s="1"/>
  <c r="AG178" s="1"/>
  <c r="AG179" s="1"/>
  <c r="AG180" s="1"/>
  <c r="AG181" s="1"/>
  <c r="AG182" s="1"/>
  <c r="AG183" s="1"/>
  <c r="AG184" s="1"/>
  <c r="AG185" s="1"/>
  <c r="AG186" s="1"/>
  <c r="AG187" s="1"/>
  <c r="AG188" s="1"/>
  <c r="AG189" s="1"/>
  <c r="AG190" s="1"/>
  <c r="AG191" s="1"/>
  <c r="AG192" s="1"/>
  <c r="AG193" s="1"/>
  <c r="AG194" s="1"/>
  <c r="AG195" s="1"/>
  <c r="AG196" s="1"/>
  <c r="AG197" s="1"/>
  <c r="AG198" s="1"/>
  <c r="AG199" s="1"/>
  <c r="AG200" s="1"/>
  <c r="AG201" s="1"/>
  <c r="AG202" s="1"/>
  <c r="AG203" s="1"/>
  <c r="AG204" s="1"/>
  <c r="AG205" s="1"/>
  <c r="AG206" s="1"/>
  <c r="AG207" s="1"/>
  <c r="AG208" s="1"/>
  <c r="AG209" s="1"/>
  <c r="AG210" s="1"/>
  <c r="AG211" s="1"/>
  <c r="AG212" s="1"/>
  <c r="AG213" s="1"/>
  <c r="AG214" s="1"/>
  <c r="AG215" s="1"/>
  <c r="AG216" s="1"/>
  <c r="X5"/>
  <c r="V5" s="1"/>
  <c r="T7"/>
  <c r="U8"/>
  <c r="T6"/>
  <c r="T4"/>
  <c r="T5"/>
  <c r="T3"/>
  <c r="Z30"/>
  <c r="Z31" s="1"/>
  <c r="Z32" s="1"/>
  <c r="Z33" s="1"/>
  <c r="Z34" s="1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Z51" s="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Z106" s="1"/>
  <c r="Z107" s="1"/>
  <c r="Z108" s="1"/>
  <c r="Z109" s="1"/>
  <c r="Z110" s="1"/>
  <c r="Z111" s="1"/>
  <c r="Z112" s="1"/>
  <c r="Z113" s="1"/>
  <c r="Z114" s="1"/>
  <c r="Z115" s="1"/>
  <c r="Z116" s="1"/>
  <c r="Z117" s="1"/>
  <c r="Z118" s="1"/>
  <c r="Z119" s="1"/>
  <c r="Z120" s="1"/>
  <c r="Z121" s="1"/>
  <c r="Z122" s="1"/>
  <c r="Z123" s="1"/>
  <c r="Z124" s="1"/>
  <c r="Z125" s="1"/>
  <c r="Z126" s="1"/>
  <c r="Z127" s="1"/>
  <c r="Z128" s="1"/>
  <c r="Z129" s="1"/>
  <c r="Z130" s="1"/>
  <c r="Z131" s="1"/>
  <c r="Z132" s="1"/>
  <c r="Z133" s="1"/>
  <c r="Z134" s="1"/>
  <c r="Z135" s="1"/>
  <c r="Z136" s="1"/>
  <c r="Z137" s="1"/>
  <c r="Z138" s="1"/>
  <c r="Z139" s="1"/>
  <c r="Z140" s="1"/>
  <c r="Z141" s="1"/>
  <c r="Z142" s="1"/>
  <c r="Z143" s="1"/>
  <c r="Z144" s="1"/>
  <c r="Z145" s="1"/>
  <c r="Z146" s="1"/>
  <c r="Z147" s="1"/>
  <c r="Z148" s="1"/>
  <c r="Z149" s="1"/>
  <c r="Z150" s="1"/>
  <c r="Z151" s="1"/>
  <c r="Z152" s="1"/>
  <c r="Z153" s="1"/>
  <c r="Z154" s="1"/>
  <c r="Z155" s="1"/>
  <c r="Z156" s="1"/>
  <c r="Z157" s="1"/>
  <c r="Z158" s="1"/>
  <c r="Z159" s="1"/>
  <c r="Z160" s="1"/>
  <c r="Z161" s="1"/>
  <c r="Z162" s="1"/>
  <c r="Z163" s="1"/>
  <c r="Z164" s="1"/>
  <c r="Z165" s="1"/>
  <c r="Z166" s="1"/>
  <c r="Z167" s="1"/>
  <c r="Z168" s="1"/>
  <c r="Z169" s="1"/>
  <c r="Z170" s="1"/>
  <c r="Z171" s="1"/>
  <c r="Z172" s="1"/>
  <c r="Z173" s="1"/>
  <c r="Z174" s="1"/>
  <c r="Z175" s="1"/>
  <c r="Z176" s="1"/>
  <c r="Z177" s="1"/>
  <c r="Z178" s="1"/>
  <c r="Z179" s="1"/>
  <c r="Z180" s="1"/>
  <c r="Z181" s="1"/>
  <c r="Z182" s="1"/>
  <c r="Z183" s="1"/>
  <c r="Z184" s="1"/>
  <c r="Z185" s="1"/>
  <c r="Z186" s="1"/>
  <c r="Z187" s="1"/>
  <c r="Z188" s="1"/>
  <c r="Z189" s="1"/>
  <c r="Z190" s="1"/>
  <c r="Z191" s="1"/>
  <c r="Z192" s="1"/>
  <c r="Z193" s="1"/>
  <c r="Z194" s="1"/>
  <c r="Z195" s="1"/>
  <c r="Z196" s="1"/>
  <c r="Z197" s="1"/>
  <c r="Z198" s="1"/>
  <c r="Z199" s="1"/>
  <c r="Z200" s="1"/>
  <c r="Z201" s="1"/>
  <c r="Z202" s="1"/>
  <c r="Z203" s="1"/>
  <c r="Z204" s="1"/>
  <c r="Z205" s="1"/>
  <c r="Z206" s="1"/>
  <c r="Z207" s="1"/>
  <c r="Z208" s="1"/>
  <c r="Z209" s="1"/>
  <c r="Z210" s="1"/>
  <c r="Z211" s="1"/>
  <c r="Z212" s="1"/>
  <c r="Z213" s="1"/>
  <c r="Z214" s="1"/>
  <c r="Z215" s="1"/>
  <c r="Z216" s="1"/>
  <c r="Z217" s="1"/>
  <c r="Z218" s="1"/>
  <c r="Z219" s="1"/>
  <c r="Z220" s="1"/>
  <c r="Z221" s="1"/>
  <c r="Z222" s="1"/>
  <c r="Z223" s="1"/>
  <c r="Z224" s="1"/>
  <c r="Z225" s="1"/>
  <c r="Z226" s="1"/>
  <c r="Z227" s="1"/>
  <c r="Z228" s="1"/>
  <c r="Z229" s="1"/>
  <c r="Z230" s="1"/>
  <c r="Z231" s="1"/>
  <c r="Z232" s="1"/>
  <c r="Z233" s="1"/>
  <c r="Z234" s="1"/>
  <c r="Z235" s="1"/>
  <c r="Z236" s="1"/>
  <c r="Z237" s="1"/>
  <c r="Z238" s="1"/>
  <c r="Z239" s="1"/>
  <c r="Z240" s="1"/>
  <c r="Z241" s="1"/>
  <c r="Z242" s="1"/>
  <c r="Z243" s="1"/>
  <c r="Z244" s="1"/>
  <c r="Z245" s="1"/>
  <c r="Z246" s="1"/>
  <c r="Z247" s="1"/>
  <c r="Z248" s="1"/>
  <c r="Z249" s="1"/>
  <c r="Z250" s="1"/>
  <c r="Z251" s="1"/>
  <c r="Z252" s="1"/>
  <c r="Z253" s="1"/>
  <c r="Z254" s="1"/>
  <c r="Z255" s="1"/>
  <c r="Z256" s="1"/>
  <c r="Z257" s="1"/>
  <c r="Z258" s="1"/>
  <c r="Z259" s="1"/>
  <c r="Z260" s="1"/>
  <c r="Z261" s="1"/>
  <c r="Z262" s="1"/>
  <c r="Z263" s="1"/>
  <c r="Z264" s="1"/>
  <c r="Z265" s="1"/>
  <c r="Z266" s="1"/>
  <c r="Z267" s="1"/>
  <c r="Z268" s="1"/>
  <c r="Z269" s="1"/>
  <c r="Z270" s="1"/>
  <c r="Z271" s="1"/>
  <c r="Z272" s="1"/>
  <c r="Z273" s="1"/>
  <c r="Z274" s="1"/>
  <c r="Z275" s="1"/>
  <c r="Z276" s="1"/>
  <c r="Z277" s="1"/>
  <c r="Z278" s="1"/>
  <c r="Z279" s="1"/>
  <c r="Z280" s="1"/>
  <c r="Z281" s="1"/>
  <c r="Z282" s="1"/>
  <c r="Z283" s="1"/>
  <c r="Z284" s="1"/>
  <c r="Z285" s="1"/>
  <c r="Z286" s="1"/>
  <c r="Z287" s="1"/>
  <c r="Z288" s="1"/>
  <c r="Z289" s="1"/>
  <c r="Z290" s="1"/>
  <c r="Z291" s="1"/>
  <c r="Z292" s="1"/>
  <c r="Z293" s="1"/>
  <c r="Z294" s="1"/>
  <c r="Z295" s="1"/>
  <c r="Z296" s="1"/>
  <c r="Z297" s="1"/>
  <c r="Z298" s="1"/>
  <c r="Z299" s="1"/>
  <c r="Z300" s="1"/>
  <c r="Z301" s="1"/>
  <c r="Z302" s="1"/>
  <c r="Z303" s="1"/>
  <c r="Z304" s="1"/>
  <c r="Z305" s="1"/>
  <c r="Z306" s="1"/>
  <c r="Z307" s="1"/>
  <c r="Z308" s="1"/>
  <c r="Z309" s="1"/>
  <c r="Z310" s="1"/>
  <c r="Z311" s="1"/>
  <c r="Z312" s="1"/>
  <c r="Z313" s="1"/>
  <c r="Z314" s="1"/>
  <c r="Z315" s="1"/>
  <c r="Z316" s="1"/>
  <c r="Z317" s="1"/>
  <c r="Z318" s="1"/>
  <c r="Z319" s="1"/>
  <c r="Z320" s="1"/>
  <c r="Z321" s="1"/>
  <c r="Z322" s="1"/>
  <c r="Z323" s="1"/>
  <c r="Z324" s="1"/>
  <c r="Z325" s="1"/>
  <c r="Z326" s="1"/>
  <c r="Z327" s="1"/>
  <c r="Z328" s="1"/>
  <c r="Z329" s="1"/>
  <c r="Z330" s="1"/>
  <c r="Z331" s="1"/>
  <c r="Z332" s="1"/>
  <c r="Z333" s="1"/>
  <c r="Z334" s="1"/>
  <c r="Z335" s="1"/>
  <c r="Z336" s="1"/>
  <c r="Z337" s="1"/>
  <c r="Z338" s="1"/>
  <c r="Z339" s="1"/>
  <c r="Z340" s="1"/>
  <c r="Z341" s="1"/>
  <c r="Z342" s="1"/>
  <c r="Z343" s="1"/>
  <c r="Z344" s="1"/>
  <c r="Z345" s="1"/>
  <c r="Z346" s="1"/>
  <c r="Z347" s="1"/>
  <c r="Z348" s="1"/>
  <c r="Z349" s="1"/>
  <c r="Z350" s="1"/>
  <c r="Z351" s="1"/>
  <c r="Z352" s="1"/>
  <c r="Z353" s="1"/>
  <c r="Z354" s="1"/>
  <c r="Z355" s="1"/>
  <c r="Z356" s="1"/>
  <c r="Z357" s="1"/>
  <c r="Z358" s="1"/>
  <c r="Z359" s="1"/>
  <c r="Z360" s="1"/>
  <c r="Z361" s="1"/>
  <c r="Z362" s="1"/>
  <c r="Z363" s="1"/>
  <c r="Z364" s="1"/>
  <c r="Z365" s="1"/>
  <c r="Z366" s="1"/>
  <c r="Z367" s="1"/>
  <c r="Z368" s="1"/>
  <c r="Z369" s="1"/>
  <c r="Z370" s="1"/>
  <c r="Z371" s="1"/>
  <c r="Z372" s="1"/>
  <c r="Z373" s="1"/>
  <c r="Z374" s="1"/>
  <c r="Z375" s="1"/>
  <c r="Z376" s="1"/>
  <c r="Z377" s="1"/>
  <c r="Z378" s="1"/>
  <c r="Z379" s="1"/>
  <c r="Z380" s="1"/>
  <c r="Z381" s="1"/>
  <c r="Z382" s="1"/>
  <c r="Z383" s="1"/>
  <c r="Z384" s="1"/>
  <c r="Z385" s="1"/>
  <c r="Z386" s="1"/>
  <c r="Z387" s="1"/>
  <c r="Z388" s="1"/>
  <c r="Z389" s="1"/>
  <c r="Z390" s="1"/>
  <c r="Z391" s="1"/>
  <c r="Z392" s="1"/>
  <c r="Z393" s="1"/>
  <c r="Z394" s="1"/>
  <c r="Z395" s="1"/>
  <c r="Z396" s="1"/>
  <c r="Z397" s="1"/>
  <c r="Z398" s="1"/>
  <c r="Z399" s="1"/>
  <c r="Z400" s="1"/>
  <c r="Z401" s="1"/>
  <c r="Z402" s="1"/>
  <c r="Z403" s="1"/>
  <c r="Z404" s="1"/>
  <c r="Z405" s="1"/>
  <c r="Z406" s="1"/>
  <c r="Z407" s="1"/>
  <c r="Z408" s="1"/>
  <c r="Z409" s="1"/>
  <c r="Z410" s="1"/>
  <c r="Z411" s="1"/>
  <c r="Z412" s="1"/>
  <c r="Z413" s="1"/>
  <c r="Z414" s="1"/>
  <c r="Z415" s="1"/>
  <c r="Z416" s="1"/>
  <c r="Z417" s="1"/>
  <c r="Z418" s="1"/>
  <c r="Z419" s="1"/>
  <c r="Z420" s="1"/>
  <c r="Z421" s="1"/>
  <c r="Z422" s="1"/>
  <c r="Z423" s="1"/>
  <c r="Z424" s="1"/>
  <c r="Z425" s="1"/>
  <c r="Z426" s="1"/>
  <c r="Z427" s="1"/>
  <c r="Z428" s="1"/>
  <c r="Z429" s="1"/>
  <c r="Z430" s="1"/>
  <c r="Z431" s="1"/>
  <c r="Z432" s="1"/>
  <c r="Z433" s="1"/>
  <c r="Z434" s="1"/>
  <c r="Z435" s="1"/>
  <c r="Z436" s="1"/>
  <c r="Z437" s="1"/>
  <c r="Z438" s="1"/>
  <c r="Z439" s="1"/>
  <c r="Z440" s="1"/>
  <c r="Z441" s="1"/>
  <c r="Z442" s="1"/>
  <c r="Z443" s="1"/>
  <c r="Z444" s="1"/>
  <c r="Z445" s="1"/>
  <c r="Z446" s="1"/>
  <c r="Z447" s="1"/>
  <c r="Z448" s="1"/>
  <c r="Z449" s="1"/>
  <c r="Z450" s="1"/>
  <c r="Z451" s="1"/>
  <c r="Z452" s="1"/>
  <c r="Z453" s="1"/>
  <c r="Z454" s="1"/>
  <c r="Z455" s="1"/>
  <c r="Z456" s="1"/>
  <c r="Z457" s="1"/>
  <c r="Z458" s="1"/>
  <c r="Z459" s="1"/>
  <c r="Z460" s="1"/>
  <c r="Z461" s="1"/>
  <c r="Z462" s="1"/>
  <c r="Z463" s="1"/>
  <c r="Z464" s="1"/>
  <c r="Z465" s="1"/>
  <c r="Z466" s="1"/>
  <c r="Z467" s="1"/>
  <c r="Z468" s="1"/>
  <c r="Z469" s="1"/>
  <c r="Z470" s="1"/>
  <c r="Z471" s="1"/>
  <c r="Z472" s="1"/>
  <c r="Z473" s="1"/>
  <c r="Z474" s="1"/>
  <c r="Z475" s="1"/>
  <c r="Z476" s="1"/>
  <c r="Z477" s="1"/>
  <c r="Z478" s="1"/>
  <c r="Z479" s="1"/>
  <c r="Z480" s="1"/>
  <c r="Z481" s="1"/>
  <c r="Z482" s="1"/>
  <c r="Z483" s="1"/>
  <c r="Z484" s="1"/>
  <c r="Z485" s="1"/>
  <c r="Z486" s="1"/>
  <c r="Z487" s="1"/>
  <c r="Z488" s="1"/>
  <c r="Z489" s="1"/>
  <c r="Z490" s="1"/>
  <c r="Z491" s="1"/>
  <c r="Z492" s="1"/>
  <c r="Z493" s="1"/>
  <c r="Z494" s="1"/>
  <c r="Z495" s="1"/>
  <c r="Z496" s="1"/>
  <c r="Z497" s="1"/>
  <c r="Z498" s="1"/>
  <c r="Z499" s="1"/>
  <c r="Z500" s="1"/>
  <c r="Z501" s="1"/>
  <c r="Z502" s="1"/>
  <c r="Z503" s="1"/>
  <c r="Z504" s="1"/>
  <c r="Z505" s="1"/>
  <c r="Z506" s="1"/>
  <c r="Z507" s="1"/>
  <c r="Z508" s="1"/>
  <c r="Z509" s="1"/>
  <c r="Z510" s="1"/>
  <c r="Z511" s="1"/>
  <c r="Z512" s="1"/>
  <c r="Z513" s="1"/>
  <c r="Z514" s="1"/>
  <c r="Z515" s="1"/>
  <c r="Z516" s="1"/>
  <c r="Z517" s="1"/>
  <c r="Z518" s="1"/>
  <c r="Z519" s="1"/>
  <c r="Z520" s="1"/>
  <c r="Z521" s="1"/>
  <c r="Z522" s="1"/>
  <c r="Z523" s="1"/>
  <c r="Z524" s="1"/>
  <c r="Z525" s="1"/>
  <c r="Z526" s="1"/>
  <c r="Z527" s="1"/>
  <c r="Z528" s="1"/>
  <c r="Z529" s="1"/>
  <c r="Z530" s="1"/>
  <c r="Z531" s="1"/>
  <c r="Z532" s="1"/>
  <c r="Z533" s="1"/>
  <c r="Z534" s="1"/>
  <c r="Z535" s="1"/>
  <c r="Z536" s="1"/>
  <c r="Z537" s="1"/>
  <c r="Z538" s="1"/>
  <c r="Z539" s="1"/>
  <c r="Z540" s="1"/>
  <c r="Z541" s="1"/>
  <c r="Z542" s="1"/>
  <c r="Z543" s="1"/>
  <c r="Z544" s="1"/>
  <c r="Z545" s="1"/>
  <c r="Z546" s="1"/>
  <c r="Z547" s="1"/>
  <c r="Z548" s="1"/>
  <c r="Z549" s="1"/>
  <c r="Z550" s="1"/>
  <c r="Z551" s="1"/>
  <c r="Z552" s="1"/>
  <c r="Z553" s="1"/>
  <c r="Z554" s="1"/>
  <c r="Z555" s="1"/>
  <c r="Z556" s="1"/>
  <c r="Z557" s="1"/>
  <c r="Z558" s="1"/>
  <c r="Z559" s="1"/>
  <c r="Z560" s="1"/>
  <c r="Z561" s="1"/>
  <c r="Z562" s="1"/>
  <c r="Z563" s="1"/>
  <c r="Z564" s="1"/>
  <c r="Z565" s="1"/>
  <c r="Z566" s="1"/>
  <c r="Z567" s="1"/>
  <c r="Z568" s="1"/>
  <c r="Z569" s="1"/>
  <c r="Z570" s="1"/>
  <c r="Z571" s="1"/>
  <c r="Z572" s="1"/>
  <c r="Z573" s="1"/>
  <c r="Z574" s="1"/>
  <c r="Z575" s="1"/>
  <c r="Z576" s="1"/>
  <c r="Z577" s="1"/>
  <c r="Z578" s="1"/>
  <c r="Z579" s="1"/>
  <c r="Z580" s="1"/>
  <c r="Z581" s="1"/>
  <c r="Z582" s="1"/>
  <c r="Z583" s="1"/>
  <c r="Z584" s="1"/>
  <c r="Z585" s="1"/>
  <c r="Z586" s="1"/>
  <c r="Z587" s="1"/>
  <c r="Z588" s="1"/>
  <c r="Z589" s="1"/>
  <c r="Z590" s="1"/>
  <c r="Z591" s="1"/>
  <c r="Z592" s="1"/>
  <c r="Z593" s="1"/>
  <c r="Z594" s="1"/>
  <c r="Z595" s="1"/>
  <c r="Z596" s="1"/>
  <c r="Z597" s="1"/>
  <c r="Z598" s="1"/>
  <c r="Z599" s="1"/>
  <c r="Z600" s="1"/>
  <c r="Z601" s="1"/>
  <c r="Z602" s="1"/>
  <c r="Z603" s="1"/>
  <c r="Z604" s="1"/>
  <c r="Z605" s="1"/>
  <c r="Z606" s="1"/>
  <c r="Z607" s="1"/>
  <c r="Z608" s="1"/>
  <c r="Z609" s="1"/>
  <c r="Z610" s="1"/>
  <c r="Z611" s="1"/>
  <c r="Z612" s="1"/>
  <c r="Z613" s="1"/>
  <c r="Z614" s="1"/>
  <c r="Z615" s="1"/>
  <c r="Z616" s="1"/>
  <c r="Z617" s="1"/>
  <c r="Z618" s="1"/>
  <c r="Z619" s="1"/>
  <c r="Z620" s="1"/>
  <c r="Z621" s="1"/>
  <c r="Z622" s="1"/>
  <c r="Z623" s="1"/>
  <c r="Z624" s="1"/>
  <c r="F611"/>
  <c r="P3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BN3"/>
  <c r="BJ3"/>
  <c r="BJ4" s="1"/>
  <c r="BJ5" s="1"/>
  <c r="BJ6" s="1"/>
  <c r="BJ7" s="1"/>
  <c r="BJ8" s="1"/>
  <c r="BJ9" s="1"/>
  <c r="BJ10" s="1"/>
  <c r="BJ11" s="1"/>
  <c r="BJ12" s="1"/>
  <c r="BJ13" s="1"/>
  <c r="BJ14" s="1"/>
  <c r="BJ15" s="1"/>
  <c r="BJ16" s="1"/>
  <c r="BJ17" s="1"/>
  <c r="BJ18" s="1"/>
  <c r="BJ19" s="1"/>
  <c r="BJ20" s="1"/>
  <c r="BJ21" s="1"/>
  <c r="BJ22" s="1"/>
  <c r="BJ23" s="1"/>
  <c r="BJ24" s="1"/>
  <c r="BJ25" s="1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AP3"/>
  <c r="AP4" s="1"/>
  <c r="AP5" s="1"/>
  <c r="AP6" s="1"/>
  <c r="AP7" s="1"/>
  <c r="AP8" s="1"/>
  <c r="AP9" s="1"/>
  <c r="AP10" s="1"/>
  <c r="AP11" s="1"/>
  <c r="AP12" s="1"/>
  <c r="AP13" s="1"/>
  <c r="AP14" s="1"/>
  <c r="AP15" s="1"/>
  <c r="AP16" s="1"/>
  <c r="AP17" s="1"/>
  <c r="AP18" s="1"/>
  <c r="AP19" s="1"/>
  <c r="AP20" s="1"/>
  <c r="AP21" s="1"/>
  <c r="AP22" s="1"/>
  <c r="AP23" s="1"/>
  <c r="AP24" s="1"/>
  <c r="AP25" s="1"/>
  <c r="AP26" s="1"/>
  <c r="AP27" s="1"/>
  <c r="AP28" s="1"/>
  <c r="AP29" s="1"/>
  <c r="AP30" s="1"/>
  <c r="AP31" s="1"/>
  <c r="AP32" s="1"/>
  <c r="AP33" s="1"/>
  <c r="AP34" s="1"/>
  <c r="AP35" s="1"/>
  <c r="AP36" s="1"/>
  <c r="AP37" s="1"/>
  <c r="AP38" s="1"/>
  <c r="AP39" s="1"/>
  <c r="AP40" s="1"/>
  <c r="AP41" s="1"/>
  <c r="AP42" s="1"/>
  <c r="AP43" s="1"/>
  <c r="AP44" s="1"/>
  <c r="AP45" s="1"/>
  <c r="AP46" s="1"/>
  <c r="AP47" s="1"/>
  <c r="AP48" s="1"/>
  <c r="AP49" s="1"/>
  <c r="AP50" s="1"/>
  <c r="AP51" s="1"/>
  <c r="AP52" s="1"/>
  <c r="AP53" s="1"/>
  <c r="AP54" s="1"/>
  <c r="AP55" s="1"/>
  <c r="AP56" s="1"/>
  <c r="AP57" s="1"/>
  <c r="AP58" s="1"/>
  <c r="AP59" s="1"/>
  <c r="AP60" s="1"/>
  <c r="AP61" s="1"/>
  <c r="AP62" s="1"/>
  <c r="AP63" s="1"/>
  <c r="AP64" s="1"/>
  <c r="AP65" s="1"/>
  <c r="AP66" s="1"/>
  <c r="AP67" s="1"/>
  <c r="AP68" s="1"/>
  <c r="AP69" s="1"/>
  <c r="AP70" s="1"/>
  <c r="AP71" s="1"/>
  <c r="AP72" s="1"/>
  <c r="AP73" s="1"/>
  <c r="AP74" s="1"/>
  <c r="AP75" s="1"/>
  <c r="AP76" s="1"/>
  <c r="AP77" s="1"/>
  <c r="AP78" s="1"/>
  <c r="AP79" s="1"/>
  <c r="AP80" s="1"/>
  <c r="AP81" s="1"/>
  <c r="AP82" s="1"/>
  <c r="AP83" s="1"/>
  <c r="AP84" s="1"/>
  <c r="AP85" s="1"/>
  <c r="AP86" s="1"/>
  <c r="AP87" s="1"/>
  <c r="AP88" s="1"/>
  <c r="AP89" s="1"/>
  <c r="AP90" s="1"/>
  <c r="AP91" s="1"/>
  <c r="AP92" s="1"/>
  <c r="AP93" s="1"/>
  <c r="AP94" s="1"/>
  <c r="AP95" s="1"/>
  <c r="AP96" s="1"/>
  <c r="AP97" s="1"/>
  <c r="AP98" s="1"/>
  <c r="AP99" s="1"/>
  <c r="AP100" s="1"/>
  <c r="AP101" s="1"/>
  <c r="AP102" s="1"/>
  <c r="AP103" s="1"/>
  <c r="AP104" s="1"/>
  <c r="AP105" s="1"/>
  <c r="AP106" s="1"/>
  <c r="AP107" s="1"/>
  <c r="AP108" s="1"/>
  <c r="AP109" s="1"/>
  <c r="AP110" s="1"/>
  <c r="AP111" s="1"/>
  <c r="AP112" s="1"/>
  <c r="AP113" s="1"/>
  <c r="AP114" s="1"/>
  <c r="AP115" s="1"/>
  <c r="AP116" s="1"/>
  <c r="AP117" s="1"/>
  <c r="AP118" s="1"/>
  <c r="AP119" s="1"/>
  <c r="AP120" s="1"/>
  <c r="AP121" s="1"/>
  <c r="AP122" s="1"/>
  <c r="AP123" s="1"/>
  <c r="AP124" s="1"/>
  <c r="AP125" s="1"/>
  <c r="AP126" s="1"/>
  <c r="AP127" s="1"/>
  <c r="AP128" s="1"/>
  <c r="AP129" s="1"/>
  <c r="AP130" s="1"/>
  <c r="AP131" s="1"/>
  <c r="AP132" s="1"/>
  <c r="AP133" s="1"/>
  <c r="AP134" s="1"/>
  <c r="AP135" s="1"/>
  <c r="AP136" s="1"/>
  <c r="AP137" s="1"/>
  <c r="AP138" s="1"/>
  <c r="AP139" s="1"/>
  <c r="AP140" s="1"/>
  <c r="AP141" s="1"/>
  <c r="AP142" s="1"/>
  <c r="AP143" s="1"/>
  <c r="AP144" s="1"/>
  <c r="AP145" s="1"/>
  <c r="AP146" s="1"/>
  <c r="AP147" s="1"/>
  <c r="AP148" s="1"/>
  <c r="AP149" s="1"/>
  <c r="AP150" s="1"/>
  <c r="AP151" s="1"/>
  <c r="AP152" s="1"/>
  <c r="AP153" s="1"/>
  <c r="AP154" s="1"/>
  <c r="AP155" s="1"/>
  <c r="AP156" s="1"/>
  <c r="AP157" s="1"/>
  <c r="AP158" s="1"/>
  <c r="AP159" s="1"/>
  <c r="AP160" s="1"/>
  <c r="AP161" s="1"/>
  <c r="AP162" s="1"/>
  <c r="AP163" s="1"/>
  <c r="AP164" s="1"/>
  <c r="AP165" s="1"/>
  <c r="AP166" s="1"/>
  <c r="AP167" s="1"/>
  <c r="AP168" s="1"/>
  <c r="AP169" s="1"/>
  <c r="AP170" s="1"/>
  <c r="AP171" s="1"/>
  <c r="AP172" s="1"/>
  <c r="AP173" s="1"/>
  <c r="AP174" s="1"/>
  <c r="AP175" s="1"/>
  <c r="AP176" s="1"/>
  <c r="AP177" s="1"/>
  <c r="AP178" s="1"/>
  <c r="AP179" s="1"/>
  <c r="AP180" s="1"/>
  <c r="AP181" s="1"/>
  <c r="AP182" s="1"/>
  <c r="AP183" s="1"/>
  <c r="AP184" s="1"/>
  <c r="AP185" s="1"/>
  <c r="AP186" s="1"/>
  <c r="AP187" s="1"/>
  <c r="AP188" s="1"/>
  <c r="AP189" s="1"/>
  <c r="AP190" s="1"/>
  <c r="AP191" s="1"/>
  <c r="AP192" s="1"/>
  <c r="AP193" s="1"/>
  <c r="AP194" s="1"/>
  <c r="AP195" s="1"/>
  <c r="AP196" s="1"/>
  <c r="AP197" s="1"/>
  <c r="AP198" s="1"/>
  <c r="AP199" s="1"/>
  <c r="AP200" s="1"/>
  <c r="AP201" s="1"/>
  <c r="AP202" s="1"/>
  <c r="AP203" s="1"/>
  <c r="AP204" s="1"/>
  <c r="AP205" s="1"/>
  <c r="AP206" s="1"/>
  <c r="AP207" s="1"/>
  <c r="AP208" s="1"/>
  <c r="AP209" s="1"/>
  <c r="C1148"/>
  <c r="C1147"/>
  <c r="C1146"/>
  <c r="C1145"/>
  <c r="C1144"/>
  <c r="C1143"/>
  <c r="C1142"/>
  <c r="C1141"/>
  <c r="C1140"/>
  <c r="C1139"/>
  <c r="C1138"/>
  <c r="Y3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W7" l="1"/>
  <c r="W8" s="1"/>
  <c r="X6"/>
  <c r="V6" s="1"/>
  <c r="U9"/>
  <c r="T8"/>
  <c r="H610"/>
  <c r="F612"/>
  <c r="F613" s="1"/>
  <c r="F614" s="1"/>
  <c r="F615" s="1"/>
  <c r="F616" s="1"/>
  <c r="F617" s="1"/>
  <c r="F618" s="1"/>
  <c r="F619" s="1"/>
  <c r="F620" s="1"/>
  <c r="F621" s="1"/>
  <c r="F622" s="1"/>
  <c r="F623" s="1"/>
  <c r="F624" s="1"/>
  <c r="AT3"/>
  <c r="W9" l="1"/>
  <c r="X7"/>
  <c r="V7" s="1"/>
  <c r="U10"/>
  <c r="T9"/>
  <c r="H611"/>
  <c r="BN4"/>
  <c r="AT4"/>
  <c r="Y4"/>
  <c r="AH7"/>
  <c r="W10" l="1"/>
  <c r="X8"/>
  <c r="V8" s="1"/>
  <c r="U11"/>
  <c r="T10"/>
  <c r="I611"/>
  <c r="K611" s="1"/>
  <c r="BN5"/>
  <c r="AT5"/>
  <c r="Y5"/>
  <c r="AH8"/>
  <c r="W11" l="1"/>
  <c r="X9"/>
  <c r="V9" s="1"/>
  <c r="U12"/>
  <c r="T11"/>
  <c r="BN6"/>
  <c r="AT6"/>
  <c r="Y6"/>
  <c r="AH9"/>
  <c r="W12" l="1"/>
  <c r="X10"/>
  <c r="V10" s="1"/>
  <c r="U13"/>
  <c r="T12"/>
  <c r="BN7"/>
  <c r="AT7"/>
  <c r="H17"/>
  <c r="Y7"/>
  <c r="AH10"/>
  <c r="W13" l="1"/>
  <c r="X11"/>
  <c r="V11" s="1"/>
  <c r="U14"/>
  <c r="T13"/>
  <c r="BN8"/>
  <c r="AT8"/>
  <c r="Y8"/>
  <c r="H18"/>
  <c r="AH11"/>
  <c r="W14" l="1"/>
  <c r="X12"/>
  <c r="V12" s="1"/>
  <c r="U15"/>
  <c r="T14"/>
  <c r="BN9"/>
  <c r="AT9"/>
  <c r="H19"/>
  <c r="Y9"/>
  <c r="AH12"/>
  <c r="AI11" s="1"/>
  <c r="W15" l="1"/>
  <c r="X13"/>
  <c r="V13" s="1"/>
  <c r="U16"/>
  <c r="T15"/>
  <c r="I18"/>
  <c r="K18" s="1"/>
  <c r="BN10"/>
  <c r="AT10"/>
  <c r="Y10"/>
  <c r="H20"/>
  <c r="BB10"/>
  <c r="AH13"/>
  <c r="AI12" l="1"/>
  <c r="W16"/>
  <c r="X14"/>
  <c r="V14" s="1"/>
  <c r="U17"/>
  <c r="T16"/>
  <c r="I19"/>
  <c r="K19" s="1"/>
  <c r="BN11"/>
  <c r="AT11"/>
  <c r="H21"/>
  <c r="I20" s="1"/>
  <c r="K20" s="1"/>
  <c r="Y11"/>
  <c r="BB11"/>
  <c r="AH14"/>
  <c r="AI13" l="1"/>
  <c r="W17"/>
  <c r="X15"/>
  <c r="V15" s="1"/>
  <c r="U18"/>
  <c r="T17"/>
  <c r="BN12"/>
  <c r="AT12"/>
  <c r="R17"/>
  <c r="Q17" s="1"/>
  <c r="Y12"/>
  <c r="H22"/>
  <c r="AH15"/>
  <c r="AJ11" l="1"/>
  <c r="AI14"/>
  <c r="W18"/>
  <c r="X16"/>
  <c r="V16" s="1"/>
  <c r="U19"/>
  <c r="T18"/>
  <c r="BN13"/>
  <c r="AT13"/>
  <c r="H23"/>
  <c r="Y13"/>
  <c r="I21"/>
  <c r="K21" s="1"/>
  <c r="BB13"/>
  <c r="BB12"/>
  <c r="AH16"/>
  <c r="AL11" l="1"/>
  <c r="AK11"/>
  <c r="AJ12"/>
  <c r="AI15"/>
  <c r="W19"/>
  <c r="X17"/>
  <c r="V17" s="1"/>
  <c r="U20"/>
  <c r="T19"/>
  <c r="BN14"/>
  <c r="AT14"/>
  <c r="I22"/>
  <c r="K22" s="1"/>
  <c r="Y14"/>
  <c r="H24"/>
  <c r="BC11"/>
  <c r="BC12"/>
  <c r="BB14"/>
  <c r="AH17"/>
  <c r="AL12" l="1"/>
  <c r="AK12"/>
  <c r="AJ13"/>
  <c r="AI16"/>
  <c r="W20"/>
  <c r="X18"/>
  <c r="V18" s="1"/>
  <c r="U21"/>
  <c r="T20"/>
  <c r="BN15"/>
  <c r="AT15"/>
  <c r="H25"/>
  <c r="Y15"/>
  <c r="I23"/>
  <c r="K23" s="1"/>
  <c r="BC13"/>
  <c r="BB15"/>
  <c r="AH18"/>
  <c r="AL13" l="1"/>
  <c r="AR10" s="1"/>
  <c r="AQ10" s="1"/>
  <c r="AK13"/>
  <c r="AJ14"/>
  <c r="AI17"/>
  <c r="W21"/>
  <c r="X19"/>
  <c r="V19" s="1"/>
  <c r="U22"/>
  <c r="T21"/>
  <c r="BN16"/>
  <c r="AT16"/>
  <c r="Y16"/>
  <c r="H26"/>
  <c r="J21"/>
  <c r="L21" s="1"/>
  <c r="I24"/>
  <c r="K24" s="1"/>
  <c r="BC14"/>
  <c r="BB16"/>
  <c r="AH19"/>
  <c r="AL14" l="1"/>
  <c r="AR11" s="1"/>
  <c r="AQ11" s="1"/>
  <c r="AK14"/>
  <c r="AI18"/>
  <c r="W22"/>
  <c r="X20"/>
  <c r="V20" s="1"/>
  <c r="U23"/>
  <c r="T22"/>
  <c r="R18"/>
  <c r="Q18" s="1"/>
  <c r="BN17"/>
  <c r="AT17"/>
  <c r="Y17"/>
  <c r="I25"/>
  <c r="K25" s="1"/>
  <c r="J22"/>
  <c r="L22" s="1"/>
  <c r="R19" s="1"/>
  <c r="Q19" s="1"/>
  <c r="BC15"/>
  <c r="AH20"/>
  <c r="AJ15"/>
  <c r="AL15" l="1"/>
  <c r="AK15"/>
  <c r="AI19"/>
  <c r="W23"/>
  <c r="X21"/>
  <c r="V21" s="1"/>
  <c r="U24"/>
  <c r="T23"/>
  <c r="H27"/>
  <c r="I26" s="1"/>
  <c r="K26" s="1"/>
  <c r="AR12"/>
  <c r="AQ12" s="1"/>
  <c r="BB17"/>
  <c r="BC16" s="1"/>
  <c r="BN18"/>
  <c r="AT18"/>
  <c r="Y18"/>
  <c r="H28"/>
  <c r="H29"/>
  <c r="BB18"/>
  <c r="BB19"/>
  <c r="AJ16"/>
  <c r="AL16" l="1"/>
  <c r="AR13" s="1"/>
  <c r="AQ13" s="1"/>
  <c r="AK16"/>
  <c r="W24"/>
  <c r="X22"/>
  <c r="V22" s="1"/>
  <c r="U25"/>
  <c r="T24"/>
  <c r="BC17"/>
  <c r="J23"/>
  <c r="L23" s="1"/>
  <c r="BN19"/>
  <c r="AT19"/>
  <c r="J24"/>
  <c r="L24" s="1"/>
  <c r="I28"/>
  <c r="K28" s="1"/>
  <c r="J25"/>
  <c r="L25" s="1"/>
  <c r="H30"/>
  <c r="I29" s="1"/>
  <c r="K29" s="1"/>
  <c r="Y19"/>
  <c r="I27"/>
  <c r="K27" s="1"/>
  <c r="BC18"/>
  <c r="BE15"/>
  <c r="BB20"/>
  <c r="BC19" s="1"/>
  <c r="BB21"/>
  <c r="BE14"/>
  <c r="AH22"/>
  <c r="AH21"/>
  <c r="AI20" l="1"/>
  <c r="AI21"/>
  <c r="W25"/>
  <c r="X23"/>
  <c r="V23" s="1"/>
  <c r="U26"/>
  <c r="T25"/>
  <c r="R20"/>
  <c r="Q20" s="1"/>
  <c r="R21"/>
  <c r="Q21" s="1"/>
  <c r="R22"/>
  <c r="Q22" s="1"/>
  <c r="BN20"/>
  <c r="AT20"/>
  <c r="Y20"/>
  <c r="H31"/>
  <c r="J26"/>
  <c r="L26" s="1"/>
  <c r="R23" s="1"/>
  <c r="Q23" s="1"/>
  <c r="BF14"/>
  <c r="BD14"/>
  <c r="BF15"/>
  <c r="BD15"/>
  <c r="BC20"/>
  <c r="BE17"/>
  <c r="BB22"/>
  <c r="BE16"/>
  <c r="AJ17"/>
  <c r="AJ18"/>
  <c r="AH23"/>
  <c r="AI22" s="1"/>
  <c r="AL18" l="1"/>
  <c r="AK18"/>
  <c r="AL17"/>
  <c r="AK17"/>
  <c r="W26"/>
  <c r="X24"/>
  <c r="V24" s="1"/>
  <c r="U27"/>
  <c r="T26"/>
  <c r="BN21"/>
  <c r="AR14"/>
  <c r="AQ14" s="1"/>
  <c r="AT21"/>
  <c r="AR15"/>
  <c r="AQ15" s="1"/>
  <c r="I30"/>
  <c r="K30" s="1"/>
  <c r="J27"/>
  <c r="L27" s="1"/>
  <c r="Y21"/>
  <c r="H32"/>
  <c r="BF16"/>
  <c r="BD16"/>
  <c r="BF17"/>
  <c r="BD17"/>
  <c r="BC21"/>
  <c r="BL14"/>
  <c r="BK14" s="1"/>
  <c r="BE18"/>
  <c r="AH24"/>
  <c r="AH25"/>
  <c r="AJ19"/>
  <c r="AL19" l="1"/>
  <c r="AK19"/>
  <c r="AI24"/>
  <c r="AI23"/>
  <c r="W27"/>
  <c r="X25"/>
  <c r="V25" s="1"/>
  <c r="U28"/>
  <c r="T27"/>
  <c r="BN22"/>
  <c r="BB23"/>
  <c r="BC22" s="1"/>
  <c r="AR16"/>
  <c r="AQ16" s="1"/>
  <c r="AT22"/>
  <c r="I31"/>
  <c r="K31" s="1"/>
  <c r="J28"/>
  <c r="L28" s="1"/>
  <c r="Y22"/>
  <c r="R24"/>
  <c r="Q24" s="1"/>
  <c r="BF18"/>
  <c r="BD18"/>
  <c r="BL15"/>
  <c r="BK15" s="1"/>
  <c r="BB24"/>
  <c r="BB25"/>
  <c r="AJ20"/>
  <c r="AH26"/>
  <c r="AH27"/>
  <c r="AJ21"/>
  <c r="AL21" l="1"/>
  <c r="AK21"/>
  <c r="AI26"/>
  <c r="AL20"/>
  <c r="AK20"/>
  <c r="AI25"/>
  <c r="W28"/>
  <c r="X26"/>
  <c r="V26" s="1"/>
  <c r="U29"/>
  <c r="T28"/>
  <c r="H33"/>
  <c r="I32" s="1"/>
  <c r="K32" s="1"/>
  <c r="BN23"/>
  <c r="BE19"/>
  <c r="BF19" s="1"/>
  <c r="AR17"/>
  <c r="AQ17" s="1"/>
  <c r="AT23"/>
  <c r="AR18"/>
  <c r="AQ18" s="1"/>
  <c r="Y23"/>
  <c r="R25"/>
  <c r="Q25" s="1"/>
  <c r="H34"/>
  <c r="H35"/>
  <c r="BC23"/>
  <c r="BC24"/>
  <c r="BE20"/>
  <c r="BE21"/>
  <c r="BB26"/>
  <c r="AH28"/>
  <c r="AJ23"/>
  <c r="AL23" s="1"/>
  <c r="AJ22"/>
  <c r="AL22" l="1"/>
  <c r="AK22"/>
  <c r="AK23"/>
  <c r="AI27"/>
  <c r="W29"/>
  <c r="X27"/>
  <c r="V27" s="1"/>
  <c r="U30"/>
  <c r="T29"/>
  <c r="J29"/>
  <c r="L29" s="1"/>
  <c r="AR20"/>
  <c r="AQ20" s="1"/>
  <c r="BD19"/>
  <c r="BN24"/>
  <c r="AT24"/>
  <c r="AR19"/>
  <c r="AQ19" s="1"/>
  <c r="J30"/>
  <c r="L30" s="1"/>
  <c r="Y24"/>
  <c r="I34"/>
  <c r="K34" s="1"/>
  <c r="J31"/>
  <c r="L31" s="1"/>
  <c r="H36"/>
  <c r="I35" s="1"/>
  <c r="K35" s="1"/>
  <c r="H37"/>
  <c r="I33"/>
  <c r="K33" s="1"/>
  <c r="R27"/>
  <c r="Q27" s="1"/>
  <c r="R26"/>
  <c r="Q26" s="1"/>
  <c r="BL16"/>
  <c r="BK16" s="1"/>
  <c r="BF21"/>
  <c r="BD21"/>
  <c r="BF20"/>
  <c r="BL17" s="1"/>
  <c r="BK17" s="1"/>
  <c r="BD20"/>
  <c r="BC25"/>
  <c r="BB27"/>
  <c r="BE22"/>
  <c r="AJ24"/>
  <c r="AH29"/>
  <c r="AL24" l="1"/>
  <c r="AK24"/>
  <c r="AI28"/>
  <c r="W30"/>
  <c r="X28"/>
  <c r="V28" s="1"/>
  <c r="U31"/>
  <c r="T30"/>
  <c r="BN25"/>
  <c r="AT25"/>
  <c r="AR21"/>
  <c r="AQ21" s="1"/>
  <c r="J33"/>
  <c r="L33" s="1"/>
  <c r="H38"/>
  <c r="Y25"/>
  <c r="J32"/>
  <c r="L32" s="1"/>
  <c r="R29" s="1"/>
  <c r="Q29" s="1"/>
  <c r="I36"/>
  <c r="K36" s="1"/>
  <c r="R28"/>
  <c r="Q28" s="1"/>
  <c r="BL18"/>
  <c r="BK18" s="1"/>
  <c r="BC26"/>
  <c r="BF22"/>
  <c r="BL19" s="1"/>
  <c r="BK19" s="1"/>
  <c r="BD22"/>
  <c r="BB28"/>
  <c r="BE23"/>
  <c r="AH30"/>
  <c r="AJ25"/>
  <c r="AL25" l="1"/>
  <c r="AR22" s="1"/>
  <c r="AQ22" s="1"/>
  <c r="AK25"/>
  <c r="AI29"/>
  <c r="W31"/>
  <c r="X29"/>
  <c r="V29" s="1"/>
  <c r="U32"/>
  <c r="T31"/>
  <c r="BN26"/>
  <c r="AT26"/>
  <c r="Y26"/>
  <c r="I37"/>
  <c r="K37" s="1"/>
  <c r="R30"/>
  <c r="Q30" s="1"/>
  <c r="J34"/>
  <c r="L34" s="1"/>
  <c r="BF23"/>
  <c r="BL20" s="1"/>
  <c r="BK20" s="1"/>
  <c r="BD23"/>
  <c r="BC27"/>
  <c r="BB29"/>
  <c r="BC28" s="1"/>
  <c r="BE24"/>
  <c r="AJ26"/>
  <c r="AL26" l="1"/>
  <c r="AR23" s="1"/>
  <c r="AQ23" s="1"/>
  <c r="AK26"/>
  <c r="W32"/>
  <c r="X30"/>
  <c r="V30" s="1"/>
  <c r="U33"/>
  <c r="T32"/>
  <c r="BN27"/>
  <c r="AT27"/>
  <c r="H40"/>
  <c r="R31"/>
  <c r="Q31" s="1"/>
  <c r="Y27"/>
  <c r="H39"/>
  <c r="BF24"/>
  <c r="BL21" s="1"/>
  <c r="BK21" s="1"/>
  <c r="BD24"/>
  <c r="BB30"/>
  <c r="BE25"/>
  <c r="AH32"/>
  <c r="AH31"/>
  <c r="AI31" l="1"/>
  <c r="AI30"/>
  <c r="W33"/>
  <c r="X31"/>
  <c r="V31" s="1"/>
  <c r="U34"/>
  <c r="T33"/>
  <c r="BN28"/>
  <c r="AT28"/>
  <c r="J35"/>
  <c r="L35" s="1"/>
  <c r="I38"/>
  <c r="K38" s="1"/>
  <c r="I39"/>
  <c r="K39" s="1"/>
  <c r="Y28"/>
  <c r="H41"/>
  <c r="J36"/>
  <c r="L36" s="1"/>
  <c r="BF25"/>
  <c r="BL22" s="1"/>
  <c r="BK22" s="1"/>
  <c r="BD25"/>
  <c r="BC29"/>
  <c r="BE26"/>
  <c r="BB31"/>
  <c r="AJ27"/>
  <c r="AH33"/>
  <c r="AI32" s="1"/>
  <c r="AJ28"/>
  <c r="AL28" l="1"/>
  <c r="AK28"/>
  <c r="AL27"/>
  <c r="AR24" s="1"/>
  <c r="AQ24" s="1"/>
  <c r="AK27"/>
  <c r="W34"/>
  <c r="X32"/>
  <c r="V32" s="1"/>
  <c r="U35"/>
  <c r="T34"/>
  <c r="BN29"/>
  <c r="AT29"/>
  <c r="Y29"/>
  <c r="R33"/>
  <c r="Q33" s="1"/>
  <c r="R32"/>
  <c r="Q32" s="1"/>
  <c r="J37"/>
  <c r="L37" s="1"/>
  <c r="I40"/>
  <c r="K40" s="1"/>
  <c r="H42"/>
  <c r="BF26"/>
  <c r="BL23" s="1"/>
  <c r="BK23" s="1"/>
  <c r="BD26"/>
  <c r="BC30"/>
  <c r="BB32"/>
  <c r="BC31" s="1"/>
  <c r="BE27"/>
  <c r="AJ29"/>
  <c r="AH34"/>
  <c r="AR25"/>
  <c r="AQ25" s="1"/>
  <c r="AL29" l="1"/>
  <c r="AR26" s="1"/>
  <c r="AQ26" s="1"/>
  <c r="AK29"/>
  <c r="AI33"/>
  <c r="W35"/>
  <c r="X33"/>
  <c r="V33" s="1"/>
  <c r="U36"/>
  <c r="T35"/>
  <c r="BN30"/>
  <c r="AT30"/>
  <c r="I41"/>
  <c r="K41" s="1"/>
  <c r="R34"/>
  <c r="Q34" s="1"/>
  <c r="Y30"/>
  <c r="J38"/>
  <c r="L38" s="1"/>
  <c r="BF27"/>
  <c r="BL24" s="1"/>
  <c r="BK24" s="1"/>
  <c r="BD27"/>
  <c r="BB33"/>
  <c r="BE28"/>
  <c r="AJ30"/>
  <c r="AL30" l="1"/>
  <c r="AK30"/>
  <c r="W36"/>
  <c r="X34"/>
  <c r="V34" s="1"/>
  <c r="U37"/>
  <c r="T36"/>
  <c r="BN31"/>
  <c r="AT31"/>
  <c r="H44"/>
  <c r="Y31"/>
  <c r="R35"/>
  <c r="Q35" s="1"/>
  <c r="H43"/>
  <c r="BF28"/>
  <c r="BL25" s="1"/>
  <c r="BK25" s="1"/>
  <c r="BD28"/>
  <c r="BC32"/>
  <c r="BE29"/>
  <c r="BB34"/>
  <c r="AR27"/>
  <c r="AQ27" s="1"/>
  <c r="AH35"/>
  <c r="AH36"/>
  <c r="AI35" l="1"/>
  <c r="AI34"/>
  <c r="W37"/>
  <c r="X35"/>
  <c r="V35" s="1"/>
  <c r="T37"/>
  <c r="U38"/>
  <c r="BN32"/>
  <c r="AT32"/>
  <c r="J39"/>
  <c r="L39" s="1"/>
  <c r="I43"/>
  <c r="K43" s="1"/>
  <c r="I42"/>
  <c r="K42" s="1"/>
  <c r="Y32"/>
  <c r="H45"/>
  <c r="I44" s="1"/>
  <c r="K44" s="1"/>
  <c r="J40"/>
  <c r="L40" s="1"/>
  <c r="BF29"/>
  <c r="BL26" s="1"/>
  <c r="BK26" s="1"/>
  <c r="BD29"/>
  <c r="BC33"/>
  <c r="BE30"/>
  <c r="BB35"/>
  <c r="BC34" s="1"/>
  <c r="AH37"/>
  <c r="AI36" s="1"/>
  <c r="AH38"/>
  <c r="AJ31"/>
  <c r="AJ32"/>
  <c r="AL32" l="1"/>
  <c r="AK32"/>
  <c r="AL31"/>
  <c r="AK31"/>
  <c r="AI37"/>
  <c r="W38"/>
  <c r="X36"/>
  <c r="V36" s="1"/>
  <c r="T38"/>
  <c r="U39"/>
  <c r="BN33"/>
  <c r="AT33"/>
  <c r="Y33"/>
  <c r="R37"/>
  <c r="Q37" s="1"/>
  <c r="R36"/>
  <c r="Q36" s="1"/>
  <c r="J41"/>
  <c r="L41" s="1"/>
  <c r="BF30"/>
  <c r="BL27" s="1"/>
  <c r="BK27" s="1"/>
  <c r="BD30"/>
  <c r="BB36"/>
  <c r="BE31"/>
  <c r="AR29"/>
  <c r="AQ29" s="1"/>
  <c r="AR28"/>
  <c r="AQ28" s="1"/>
  <c r="AJ33"/>
  <c r="AH39"/>
  <c r="AJ34"/>
  <c r="AL34" s="1"/>
  <c r="AL33" l="1"/>
  <c r="AK33"/>
  <c r="AK34"/>
  <c r="AI38"/>
  <c r="W39"/>
  <c r="X37"/>
  <c r="V37" s="1"/>
  <c r="T39"/>
  <c r="U40"/>
  <c r="BN34"/>
  <c r="AT34"/>
  <c r="Y34"/>
  <c r="R38"/>
  <c r="Q38" s="1"/>
  <c r="H46"/>
  <c r="BF31"/>
  <c r="BL28" s="1"/>
  <c r="BK28" s="1"/>
  <c r="BD31"/>
  <c r="BC35"/>
  <c r="BE32"/>
  <c r="BB37"/>
  <c r="AR31"/>
  <c r="AQ31" s="1"/>
  <c r="AH40"/>
  <c r="AJ35"/>
  <c r="AR30"/>
  <c r="AQ30" s="1"/>
  <c r="AL35" l="1"/>
  <c r="AR32" s="1"/>
  <c r="AQ32" s="1"/>
  <c r="AK35"/>
  <c r="AI39"/>
  <c r="W40"/>
  <c r="X38"/>
  <c r="V38" s="1"/>
  <c r="T40"/>
  <c r="U41"/>
  <c r="BN35"/>
  <c r="AT35"/>
  <c r="H48"/>
  <c r="J42"/>
  <c r="L42" s="1"/>
  <c r="I45"/>
  <c r="K45" s="1"/>
  <c r="Y35"/>
  <c r="H47"/>
  <c r="BC36"/>
  <c r="BF32"/>
  <c r="BL29" s="1"/>
  <c r="BK29" s="1"/>
  <c r="BD32"/>
  <c r="BB38"/>
  <c r="BE33"/>
  <c r="AH41"/>
  <c r="AJ36"/>
  <c r="AL36" l="1"/>
  <c r="AK36"/>
  <c r="AI40"/>
  <c r="W41"/>
  <c r="X39"/>
  <c r="V39" s="1"/>
  <c r="T41"/>
  <c r="U42"/>
  <c r="I47"/>
  <c r="K47" s="1"/>
  <c r="BN36"/>
  <c r="AT36"/>
  <c r="J44"/>
  <c r="L44" s="1"/>
  <c r="Y36"/>
  <c r="H49"/>
  <c r="J43"/>
  <c r="L43" s="1"/>
  <c r="R41"/>
  <c r="Q41" s="1"/>
  <c r="R39"/>
  <c r="Q39" s="1"/>
  <c r="I46"/>
  <c r="K46" s="1"/>
  <c r="BF33"/>
  <c r="BL30" s="1"/>
  <c r="BK30" s="1"/>
  <c r="BD33"/>
  <c r="BC37"/>
  <c r="BE34"/>
  <c r="BB39"/>
  <c r="BC38" s="1"/>
  <c r="AR33"/>
  <c r="AQ33" s="1"/>
  <c r="AH42"/>
  <c r="AJ37"/>
  <c r="AL37" l="1"/>
  <c r="AK37"/>
  <c r="AI41"/>
  <c r="W42"/>
  <c r="X40"/>
  <c r="V40" s="1"/>
  <c r="T42"/>
  <c r="U43"/>
  <c r="BN37"/>
  <c r="AT37"/>
  <c r="I48"/>
  <c r="K48" s="1"/>
  <c r="J45"/>
  <c r="L45" s="1"/>
  <c r="R40"/>
  <c r="Q40" s="1"/>
  <c r="Y37"/>
  <c r="H50"/>
  <c r="BF34"/>
  <c r="BL31" s="1"/>
  <c r="BK31" s="1"/>
  <c r="BD34"/>
  <c r="BB40"/>
  <c r="BE35"/>
  <c r="AH43"/>
  <c r="AR34"/>
  <c r="AQ34" s="1"/>
  <c r="AJ38"/>
  <c r="AL38" l="1"/>
  <c r="AR35" s="1"/>
  <c r="AQ35" s="1"/>
  <c r="AK38"/>
  <c r="AI42"/>
  <c r="W43"/>
  <c r="X41"/>
  <c r="V41" s="1"/>
  <c r="U44"/>
  <c r="T43"/>
  <c r="BN38"/>
  <c r="AT38"/>
  <c r="H51"/>
  <c r="Y38"/>
  <c r="R42"/>
  <c r="Q42" s="1"/>
  <c r="J46"/>
  <c r="L46" s="1"/>
  <c r="I49"/>
  <c r="K49" s="1"/>
  <c r="BF35"/>
  <c r="BD35"/>
  <c r="BC39"/>
  <c r="BL32"/>
  <c r="BK32" s="1"/>
  <c r="BB41"/>
  <c r="BC40" s="1"/>
  <c r="BE36"/>
  <c r="AH44"/>
  <c r="AJ39"/>
  <c r="AL39" l="1"/>
  <c r="AR36" s="1"/>
  <c r="AQ36" s="1"/>
  <c r="AK39"/>
  <c r="AI43"/>
  <c r="W44"/>
  <c r="X42"/>
  <c r="V42" s="1"/>
  <c r="U45"/>
  <c r="T44"/>
  <c r="BN39"/>
  <c r="AT39"/>
  <c r="Y39"/>
  <c r="R43"/>
  <c r="Q43" s="1"/>
  <c r="H52"/>
  <c r="I51" s="1"/>
  <c r="K51" s="1"/>
  <c r="I50"/>
  <c r="K50" s="1"/>
  <c r="R44"/>
  <c r="Q44" s="1"/>
  <c r="J47"/>
  <c r="L47" s="1"/>
  <c r="BF36"/>
  <c r="BL33" s="1"/>
  <c r="BK33" s="1"/>
  <c r="BD36"/>
  <c r="BE37"/>
  <c r="BB42"/>
  <c r="AH45"/>
  <c r="AJ40"/>
  <c r="AL40" l="1"/>
  <c r="AK40"/>
  <c r="AI44"/>
  <c r="W45"/>
  <c r="X43"/>
  <c r="V43" s="1"/>
  <c r="U46"/>
  <c r="T45"/>
  <c r="BN40"/>
  <c r="AT40"/>
  <c r="H53"/>
  <c r="J48"/>
  <c r="L48" s="1"/>
  <c r="Y40"/>
  <c r="BF37"/>
  <c r="BL34" s="1"/>
  <c r="BK34" s="1"/>
  <c r="BD37"/>
  <c r="BC41"/>
  <c r="BE38"/>
  <c r="BB43"/>
  <c r="AJ41"/>
  <c r="AR37"/>
  <c r="AQ37" s="1"/>
  <c r="AH46"/>
  <c r="AL41" l="1"/>
  <c r="AR38" s="1"/>
  <c r="AQ38" s="1"/>
  <c r="AK41"/>
  <c r="AI45"/>
  <c r="W46"/>
  <c r="X44"/>
  <c r="V44" s="1"/>
  <c r="U47"/>
  <c r="T46"/>
  <c r="BN41"/>
  <c r="AT41"/>
  <c r="R45"/>
  <c r="Q45" s="1"/>
  <c r="Y41"/>
  <c r="H54"/>
  <c r="I52"/>
  <c r="K52" s="1"/>
  <c r="J49"/>
  <c r="L49" s="1"/>
  <c r="BC42"/>
  <c r="BF38"/>
  <c r="BL35" s="1"/>
  <c r="BK35" s="1"/>
  <c r="BD38"/>
  <c r="BB44"/>
  <c r="BE39"/>
  <c r="AH47"/>
  <c r="AJ42"/>
  <c r="AL42" l="1"/>
  <c r="AK42"/>
  <c r="AI46"/>
  <c r="W47"/>
  <c r="X45"/>
  <c r="V45" s="1"/>
  <c r="U48"/>
  <c r="T47"/>
  <c r="BN42"/>
  <c r="AT42"/>
  <c r="J50"/>
  <c r="L50" s="1"/>
  <c r="H55"/>
  <c r="Y42"/>
  <c r="R46"/>
  <c r="Q46" s="1"/>
  <c r="I53"/>
  <c r="K53" s="1"/>
  <c r="BF39"/>
  <c r="BL36" s="1"/>
  <c r="BK36" s="1"/>
  <c r="BD39"/>
  <c r="BC43"/>
  <c r="BE40"/>
  <c r="BB45"/>
  <c r="BC44" s="1"/>
  <c r="AR39"/>
  <c r="AQ39" s="1"/>
  <c r="AH48"/>
  <c r="AJ43"/>
  <c r="AL43" l="1"/>
  <c r="AK43"/>
  <c r="AI47"/>
  <c r="W48"/>
  <c r="X46"/>
  <c r="V46" s="1"/>
  <c r="U49"/>
  <c r="T48"/>
  <c r="BN43"/>
  <c r="AT43"/>
  <c r="Y43"/>
  <c r="H56"/>
  <c r="I54"/>
  <c r="K54" s="1"/>
  <c r="J51"/>
  <c r="L51" s="1"/>
  <c r="R47"/>
  <c r="Q47" s="1"/>
  <c r="BF40"/>
  <c r="BL37" s="1"/>
  <c r="BK37" s="1"/>
  <c r="BD40"/>
  <c r="BE41"/>
  <c r="BB46"/>
  <c r="AH49"/>
  <c r="AR40"/>
  <c r="AQ40" s="1"/>
  <c r="AJ44"/>
  <c r="AL44" l="1"/>
  <c r="AK44"/>
  <c r="AI48"/>
  <c r="W49"/>
  <c r="X47"/>
  <c r="V47" s="1"/>
  <c r="U50"/>
  <c r="T49"/>
  <c r="BN44"/>
  <c r="AT44"/>
  <c r="J52"/>
  <c r="L52" s="1"/>
  <c r="R49" s="1"/>
  <c r="Q49" s="1"/>
  <c r="I55"/>
  <c r="K55" s="1"/>
  <c r="R48"/>
  <c r="Q48" s="1"/>
  <c r="H57"/>
  <c r="Y44"/>
  <c r="BF41"/>
  <c r="BL38" s="1"/>
  <c r="BK38" s="1"/>
  <c r="BD41"/>
  <c r="BC45"/>
  <c r="BE42"/>
  <c r="BB47"/>
  <c r="AJ45"/>
  <c r="AH50"/>
  <c r="AR41"/>
  <c r="AQ41" s="1"/>
  <c r="AL45" l="1"/>
  <c r="AR42" s="1"/>
  <c r="AQ42" s="1"/>
  <c r="AK45"/>
  <c r="AI49"/>
  <c r="W50"/>
  <c r="X48"/>
  <c r="V48" s="1"/>
  <c r="U51"/>
  <c r="T50"/>
  <c r="BN45"/>
  <c r="AT45"/>
  <c r="Y45"/>
  <c r="H58"/>
  <c r="I56"/>
  <c r="K56" s="1"/>
  <c r="J53"/>
  <c r="L53" s="1"/>
  <c r="BF42"/>
  <c r="BD42"/>
  <c r="BC46"/>
  <c r="BB48"/>
  <c r="BC47" s="1"/>
  <c r="BL39"/>
  <c r="BK39" s="1"/>
  <c r="BE43"/>
  <c r="AH51"/>
  <c r="AJ46"/>
  <c r="AL46" l="1"/>
  <c r="AK46"/>
  <c r="AI50"/>
  <c r="W51"/>
  <c r="X49"/>
  <c r="V49" s="1"/>
  <c r="U52"/>
  <c r="T51"/>
  <c r="BN46"/>
  <c r="AT46"/>
  <c r="J54"/>
  <c r="L54" s="1"/>
  <c r="R51" s="1"/>
  <c r="Q51" s="1"/>
  <c r="I57"/>
  <c r="K57" s="1"/>
  <c r="R50"/>
  <c r="Q50" s="1"/>
  <c r="H59"/>
  <c r="Y46"/>
  <c r="BF43"/>
  <c r="BL40" s="1"/>
  <c r="BK40" s="1"/>
  <c r="BD43"/>
  <c r="BE44"/>
  <c r="BB49"/>
  <c r="AR43"/>
  <c r="AQ43" s="1"/>
  <c r="AH52"/>
  <c r="AJ47"/>
  <c r="AL47" l="1"/>
  <c r="AK47"/>
  <c r="AI51"/>
  <c r="W52"/>
  <c r="X50"/>
  <c r="V50" s="1"/>
  <c r="U53"/>
  <c r="T52"/>
  <c r="BN47"/>
  <c r="AT47"/>
  <c r="Y47"/>
  <c r="H60"/>
  <c r="I59" s="1"/>
  <c r="K59" s="1"/>
  <c r="I58"/>
  <c r="K58" s="1"/>
  <c r="J55"/>
  <c r="L55" s="1"/>
  <c r="BF44"/>
  <c r="BL41" s="1"/>
  <c r="BK41" s="1"/>
  <c r="BD44"/>
  <c r="BC48"/>
  <c r="BB50"/>
  <c r="BE45"/>
  <c r="AH53"/>
  <c r="AR44"/>
  <c r="AQ44" s="1"/>
  <c r="AJ48"/>
  <c r="AL48" l="1"/>
  <c r="AR45" s="1"/>
  <c r="AQ45" s="1"/>
  <c r="AK48"/>
  <c r="AI52"/>
  <c r="W53"/>
  <c r="X51"/>
  <c r="V51" s="1"/>
  <c r="U54"/>
  <c r="T53"/>
  <c r="BN48"/>
  <c r="AT48"/>
  <c r="R52"/>
  <c r="Q52" s="1"/>
  <c r="H61"/>
  <c r="J56"/>
  <c r="L56" s="1"/>
  <c r="Y48"/>
  <c r="BF45"/>
  <c r="BD45"/>
  <c r="BC49"/>
  <c r="BL42"/>
  <c r="BK42" s="1"/>
  <c r="BB51"/>
  <c r="BE46"/>
  <c r="AJ49"/>
  <c r="AH54"/>
  <c r="AL49" l="1"/>
  <c r="AR46" s="1"/>
  <c r="AQ46" s="1"/>
  <c r="AK49"/>
  <c r="AI53"/>
  <c r="W54"/>
  <c r="X52"/>
  <c r="V52" s="1"/>
  <c r="U55"/>
  <c r="T54"/>
  <c r="BN49"/>
  <c r="AT49"/>
  <c r="Y49"/>
  <c r="H62"/>
  <c r="I60"/>
  <c r="K60" s="1"/>
  <c r="R53"/>
  <c r="Q53" s="1"/>
  <c r="J57"/>
  <c r="L57" s="1"/>
  <c r="BC50"/>
  <c r="BF46"/>
  <c r="BD46"/>
  <c r="BB52"/>
  <c r="BL43"/>
  <c r="BK43" s="1"/>
  <c r="BE47"/>
  <c r="AJ50"/>
  <c r="AH55"/>
  <c r="AL50" l="1"/>
  <c r="AK50"/>
  <c r="AI54"/>
  <c r="W55"/>
  <c r="X53"/>
  <c r="V53" s="1"/>
  <c r="U56"/>
  <c r="T55"/>
  <c r="BN50"/>
  <c r="AT50"/>
  <c r="I61"/>
  <c r="K61" s="1"/>
  <c r="J58"/>
  <c r="L58" s="1"/>
  <c r="H63"/>
  <c r="Y50"/>
  <c r="R54"/>
  <c r="Q54" s="1"/>
  <c r="BC51"/>
  <c r="BF47"/>
  <c r="BL44" s="1"/>
  <c r="BK44" s="1"/>
  <c r="BD47"/>
  <c r="BB53"/>
  <c r="BE48"/>
  <c r="AJ51"/>
  <c r="AH56"/>
  <c r="AR47"/>
  <c r="AQ47" s="1"/>
  <c r="AL51" l="1"/>
  <c r="AR48" s="1"/>
  <c r="AQ48" s="1"/>
  <c r="AK51"/>
  <c r="AI55"/>
  <c r="W56"/>
  <c r="X54"/>
  <c r="V54" s="1"/>
  <c r="U57"/>
  <c r="T56"/>
  <c r="BN51"/>
  <c r="AT51"/>
  <c r="Y51"/>
  <c r="R55"/>
  <c r="Q55" s="1"/>
  <c r="I62"/>
  <c r="K62" s="1"/>
  <c r="J59"/>
  <c r="L59" s="1"/>
  <c r="BC52"/>
  <c r="BF48"/>
  <c r="BL45" s="1"/>
  <c r="BK45" s="1"/>
  <c r="BD48"/>
  <c r="BB54"/>
  <c r="BE49"/>
  <c r="AJ52"/>
  <c r="AH57"/>
  <c r="AI56" s="1"/>
  <c r="AL52" l="1"/>
  <c r="AK52"/>
  <c r="W57"/>
  <c r="X55"/>
  <c r="V55" s="1"/>
  <c r="U58"/>
  <c r="T57"/>
  <c r="H64"/>
  <c r="J60" s="1"/>
  <c r="L60" s="1"/>
  <c r="BN52"/>
  <c r="AT52"/>
  <c r="H65"/>
  <c r="H66"/>
  <c r="R56"/>
  <c r="Q56" s="1"/>
  <c r="I63"/>
  <c r="K63" s="1"/>
  <c r="Y52"/>
  <c r="BF49"/>
  <c r="BL46" s="1"/>
  <c r="BK46" s="1"/>
  <c r="BD49"/>
  <c r="BC53"/>
  <c r="BE50"/>
  <c r="BB55"/>
  <c r="BC54" s="1"/>
  <c r="AH58"/>
  <c r="AJ53"/>
  <c r="AR49"/>
  <c r="AQ49" s="1"/>
  <c r="AL53" l="1"/>
  <c r="AR50" s="1"/>
  <c r="AQ50" s="1"/>
  <c r="AK53"/>
  <c r="AI57"/>
  <c r="W58"/>
  <c r="X56"/>
  <c r="V56" s="1"/>
  <c r="U59"/>
  <c r="T58"/>
  <c r="BN53"/>
  <c r="AT53"/>
  <c r="Y53"/>
  <c r="J62"/>
  <c r="L62" s="1"/>
  <c r="R57"/>
  <c r="Q57" s="1"/>
  <c r="H67"/>
  <c r="I64"/>
  <c r="K64" s="1"/>
  <c r="J61"/>
  <c r="L61" s="1"/>
  <c r="R58" s="1"/>
  <c r="Q58" s="1"/>
  <c r="I65"/>
  <c r="K65" s="1"/>
  <c r="BF50"/>
  <c r="BL47" s="1"/>
  <c r="BK47" s="1"/>
  <c r="BD50"/>
  <c r="BB56"/>
  <c r="BE51"/>
  <c r="AJ54"/>
  <c r="AH59"/>
  <c r="AL54" l="1"/>
  <c r="AR51" s="1"/>
  <c r="AQ51" s="1"/>
  <c r="AK54"/>
  <c r="AI58"/>
  <c r="W59"/>
  <c r="X57"/>
  <c r="V57" s="1"/>
  <c r="U60"/>
  <c r="T59"/>
  <c r="R59"/>
  <c r="Q59" s="1"/>
  <c r="BN54"/>
  <c r="AT54"/>
  <c r="H69"/>
  <c r="I66"/>
  <c r="K66" s="1"/>
  <c r="H68"/>
  <c r="I67" s="1"/>
  <c r="K67" s="1"/>
  <c r="J63"/>
  <c r="L63" s="1"/>
  <c r="Y54"/>
  <c r="BF51"/>
  <c r="BD51"/>
  <c r="BC55"/>
  <c r="BE52"/>
  <c r="BL48"/>
  <c r="BK48" s="1"/>
  <c r="BB57"/>
  <c r="BC56" s="1"/>
  <c r="AJ55"/>
  <c r="AH60"/>
  <c r="AL55" l="1"/>
  <c r="AK55"/>
  <c r="AI59"/>
  <c r="W60"/>
  <c r="X58"/>
  <c r="V58" s="1"/>
  <c r="U61"/>
  <c r="T60"/>
  <c r="I68"/>
  <c r="K68" s="1"/>
  <c r="BN55"/>
  <c r="AT55"/>
  <c r="Y55"/>
  <c r="J64"/>
  <c r="L64" s="1"/>
  <c r="H70"/>
  <c r="R60"/>
  <c r="Q60" s="1"/>
  <c r="R61"/>
  <c r="Q61" s="1"/>
  <c r="J65"/>
  <c r="L65" s="1"/>
  <c r="BF52"/>
  <c r="BL49" s="1"/>
  <c r="BK49" s="1"/>
  <c r="BD52"/>
  <c r="BE53"/>
  <c r="BB58"/>
  <c r="AH61"/>
  <c r="AJ56"/>
  <c r="AR52"/>
  <c r="AQ52" s="1"/>
  <c r="AL56" l="1"/>
  <c r="AR53" s="1"/>
  <c r="AQ53" s="1"/>
  <c r="AK56"/>
  <c r="AI60"/>
  <c r="W61"/>
  <c r="X59"/>
  <c r="V59" s="1"/>
  <c r="U62"/>
  <c r="T61"/>
  <c r="BN56"/>
  <c r="AT56"/>
  <c r="J66"/>
  <c r="L66" s="1"/>
  <c r="R63" s="1"/>
  <c r="Q63" s="1"/>
  <c r="I69"/>
  <c r="K69" s="1"/>
  <c r="Y56"/>
  <c r="H71"/>
  <c r="R62"/>
  <c r="Q62" s="1"/>
  <c r="BF53"/>
  <c r="BL50" s="1"/>
  <c r="BK50" s="1"/>
  <c r="BD53"/>
  <c r="BC57"/>
  <c r="BB59"/>
  <c r="BE54"/>
  <c r="AJ57"/>
  <c r="AH62"/>
  <c r="AL57" l="1"/>
  <c r="AK57"/>
  <c r="AI61"/>
  <c r="W62"/>
  <c r="X60"/>
  <c r="V60" s="1"/>
  <c r="U63"/>
  <c r="T62"/>
  <c r="BB62"/>
  <c r="BN57"/>
  <c r="AT57"/>
  <c r="J67"/>
  <c r="L67" s="1"/>
  <c r="I70"/>
  <c r="K70" s="1"/>
  <c r="Y57"/>
  <c r="BC58"/>
  <c r="BF54"/>
  <c r="BL51" s="1"/>
  <c r="BK51" s="1"/>
  <c r="BD54"/>
  <c r="BB60"/>
  <c r="BE55"/>
  <c r="AJ58"/>
  <c r="AR54"/>
  <c r="AQ54" s="1"/>
  <c r="AH63"/>
  <c r="AL58" l="1"/>
  <c r="AR55" s="1"/>
  <c r="AQ55" s="1"/>
  <c r="AK58"/>
  <c r="AI62"/>
  <c r="W63"/>
  <c r="X61"/>
  <c r="V61" s="1"/>
  <c r="U64"/>
  <c r="T63"/>
  <c r="BN58"/>
  <c r="BB64"/>
  <c r="BB65"/>
  <c r="BB63"/>
  <c r="BC63" s="1"/>
  <c r="AT58"/>
  <c r="H73"/>
  <c r="Y58"/>
  <c r="R64"/>
  <c r="Q64" s="1"/>
  <c r="H72"/>
  <c r="BF55"/>
  <c r="BL52" s="1"/>
  <c r="BK52" s="1"/>
  <c r="BD55"/>
  <c r="BE56"/>
  <c r="BC59"/>
  <c r="BB61"/>
  <c r="BC62" s="1"/>
  <c r="AJ59"/>
  <c r="AH64"/>
  <c r="AI63" s="1"/>
  <c r="AL59" l="1"/>
  <c r="AK59"/>
  <c r="W64"/>
  <c r="X62"/>
  <c r="V62" s="1"/>
  <c r="U65"/>
  <c r="T64"/>
  <c r="BC64"/>
  <c r="BB66"/>
  <c r="BN59"/>
  <c r="AT59"/>
  <c r="Y59"/>
  <c r="J69"/>
  <c r="L69" s="1"/>
  <c r="I72"/>
  <c r="K72" s="1"/>
  <c r="I71"/>
  <c r="K71" s="1"/>
  <c r="J68"/>
  <c r="L68" s="1"/>
  <c r="BF56"/>
  <c r="BL53" s="1"/>
  <c r="BK53" s="1"/>
  <c r="BD56"/>
  <c r="BC60"/>
  <c r="BC61"/>
  <c r="BE57"/>
  <c r="AJ60"/>
  <c r="AH65"/>
  <c r="AR56"/>
  <c r="AQ56" s="1"/>
  <c r="AL60" l="1"/>
  <c r="AK60"/>
  <c r="AI64"/>
  <c r="W65"/>
  <c r="X63"/>
  <c r="V63" s="1"/>
  <c r="U66"/>
  <c r="T65"/>
  <c r="H74"/>
  <c r="I73" s="1"/>
  <c r="K73" s="1"/>
  <c r="BN60"/>
  <c r="BE62"/>
  <c r="BF62" s="1"/>
  <c r="BC65"/>
  <c r="AT60"/>
  <c r="H75"/>
  <c r="R66"/>
  <c r="Q66" s="1"/>
  <c r="R65"/>
  <c r="Q65" s="1"/>
  <c r="Y60"/>
  <c r="BF57"/>
  <c r="BL54" s="1"/>
  <c r="BK54" s="1"/>
  <c r="BD57"/>
  <c r="BD62"/>
  <c r="BE58"/>
  <c r="BE59"/>
  <c r="AJ61"/>
  <c r="AH66"/>
  <c r="AI65" s="1"/>
  <c r="AR57"/>
  <c r="AQ57" s="1"/>
  <c r="AL61" l="1"/>
  <c r="AK61"/>
  <c r="J70"/>
  <c r="L70" s="1"/>
  <c r="W66"/>
  <c r="X64"/>
  <c r="V64" s="1"/>
  <c r="U67"/>
  <c r="T66"/>
  <c r="I74"/>
  <c r="K74" s="1"/>
  <c r="BN61"/>
  <c r="BB67"/>
  <c r="BB68"/>
  <c r="BB69"/>
  <c r="AT61"/>
  <c r="Y61"/>
  <c r="H77"/>
  <c r="H78"/>
  <c r="R67"/>
  <c r="Q67" s="1"/>
  <c r="H76"/>
  <c r="J71"/>
  <c r="L71" s="1"/>
  <c r="R68" s="1"/>
  <c r="Q68" s="1"/>
  <c r="BF59"/>
  <c r="BD59"/>
  <c r="BF58"/>
  <c r="BL55" s="1"/>
  <c r="BK55" s="1"/>
  <c r="BD58"/>
  <c r="BE60"/>
  <c r="BE61"/>
  <c r="AJ62"/>
  <c r="AR58"/>
  <c r="AQ58" s="1"/>
  <c r="AH67"/>
  <c r="AL62" l="1"/>
  <c r="AK62"/>
  <c r="AI66"/>
  <c r="W67"/>
  <c r="X65"/>
  <c r="V65" s="1"/>
  <c r="U68"/>
  <c r="T67"/>
  <c r="BL56"/>
  <c r="BK56" s="1"/>
  <c r="BB70"/>
  <c r="BC68"/>
  <c r="BE65"/>
  <c r="BE64"/>
  <c r="BC66"/>
  <c r="BE63"/>
  <c r="BC67"/>
  <c r="BN62"/>
  <c r="AT62"/>
  <c r="I77"/>
  <c r="K77" s="1"/>
  <c r="J72"/>
  <c r="L72" s="1"/>
  <c r="J73"/>
  <c r="L73" s="1"/>
  <c r="Y62"/>
  <c r="I75"/>
  <c r="K75" s="1"/>
  <c r="H79"/>
  <c r="H80"/>
  <c r="I76"/>
  <c r="K76" s="1"/>
  <c r="R69"/>
  <c r="Q69" s="1"/>
  <c r="J74"/>
  <c r="L74" s="1"/>
  <c r="R71" s="1"/>
  <c r="Q71" s="1"/>
  <c r="BF61"/>
  <c r="BD61"/>
  <c r="BF60"/>
  <c r="BL58" s="1"/>
  <c r="BK58" s="1"/>
  <c r="BD60"/>
  <c r="AJ63"/>
  <c r="AH68"/>
  <c r="AR59"/>
  <c r="AQ59" s="1"/>
  <c r="AL63" l="1"/>
  <c r="AK63"/>
  <c r="AI67"/>
  <c r="W68"/>
  <c r="X66"/>
  <c r="V66" s="1"/>
  <c r="U69"/>
  <c r="T68"/>
  <c r="R70"/>
  <c r="Q70" s="1"/>
  <c r="BL57"/>
  <c r="BK57" s="1"/>
  <c r="BE66"/>
  <c r="BF66" s="1"/>
  <c r="BC69"/>
  <c r="BD63"/>
  <c r="BF63"/>
  <c r="BF64"/>
  <c r="BD64"/>
  <c r="BN63"/>
  <c r="BF65"/>
  <c r="BD65"/>
  <c r="BB71"/>
  <c r="BD66"/>
  <c r="AT63"/>
  <c r="Y63"/>
  <c r="J75"/>
  <c r="L75" s="1"/>
  <c r="I78"/>
  <c r="K78" s="1"/>
  <c r="H81"/>
  <c r="J76"/>
  <c r="L76" s="1"/>
  <c r="I79"/>
  <c r="K79" s="1"/>
  <c r="AJ64"/>
  <c r="AR60"/>
  <c r="AQ60" s="1"/>
  <c r="AH69"/>
  <c r="AL64" l="1"/>
  <c r="AK64"/>
  <c r="AI68"/>
  <c r="W69"/>
  <c r="X67"/>
  <c r="V67" s="1"/>
  <c r="U70"/>
  <c r="T69"/>
  <c r="BC70"/>
  <c r="BB72"/>
  <c r="BN64"/>
  <c r="BE67"/>
  <c r="AT64"/>
  <c r="I80"/>
  <c r="K80" s="1"/>
  <c r="J77"/>
  <c r="L77" s="1"/>
  <c r="H82"/>
  <c r="R73"/>
  <c r="Q73" s="1"/>
  <c r="Y64"/>
  <c r="R72"/>
  <c r="Q72" s="1"/>
  <c r="BL60"/>
  <c r="BK60" s="1"/>
  <c r="BL59"/>
  <c r="BK59" s="1"/>
  <c r="AH70"/>
  <c r="AJ65"/>
  <c r="AR61"/>
  <c r="AQ61" s="1"/>
  <c r="AL65" l="1"/>
  <c r="AK65"/>
  <c r="AI69"/>
  <c r="W70"/>
  <c r="X68"/>
  <c r="V68" s="1"/>
  <c r="U71"/>
  <c r="T70"/>
  <c r="BF67"/>
  <c r="BD67"/>
  <c r="BN65"/>
  <c r="BE68"/>
  <c r="BC71"/>
  <c r="AT65"/>
  <c r="J78"/>
  <c r="L78" s="1"/>
  <c r="I81"/>
  <c r="K81" s="1"/>
  <c r="Y65"/>
  <c r="H83"/>
  <c r="R74"/>
  <c r="Q74" s="1"/>
  <c r="AJ66"/>
  <c r="AR62"/>
  <c r="AQ62" s="1"/>
  <c r="AH71"/>
  <c r="AL66" l="1"/>
  <c r="AK66"/>
  <c r="AI70"/>
  <c r="W71"/>
  <c r="X69"/>
  <c r="V69" s="1"/>
  <c r="U72"/>
  <c r="T71"/>
  <c r="BF68"/>
  <c r="BD68"/>
  <c r="BB74"/>
  <c r="BN66"/>
  <c r="BB73"/>
  <c r="AT66"/>
  <c r="J79"/>
  <c r="L79" s="1"/>
  <c r="I82"/>
  <c r="K82" s="1"/>
  <c r="Y66"/>
  <c r="H84"/>
  <c r="R75"/>
  <c r="Q75" s="1"/>
  <c r="BL63"/>
  <c r="BK63" s="1"/>
  <c r="BL61"/>
  <c r="BK61" s="1"/>
  <c r="BL62"/>
  <c r="BK62" s="1"/>
  <c r="BL65"/>
  <c r="BK65" s="1"/>
  <c r="AJ67"/>
  <c r="AH72"/>
  <c r="AR63"/>
  <c r="AQ63" s="1"/>
  <c r="AL67" l="1"/>
  <c r="AK67"/>
  <c r="AI71"/>
  <c r="W72"/>
  <c r="X70"/>
  <c r="V70" s="1"/>
  <c r="U73"/>
  <c r="T72"/>
  <c r="BC73"/>
  <c r="BE69"/>
  <c r="BC72"/>
  <c r="BN67"/>
  <c r="BB75"/>
  <c r="BE71" s="1"/>
  <c r="BE70"/>
  <c r="AT67"/>
  <c r="H85"/>
  <c r="Y67"/>
  <c r="R76"/>
  <c r="Q76" s="1"/>
  <c r="I83"/>
  <c r="K83" s="1"/>
  <c r="J80"/>
  <c r="L80" s="1"/>
  <c r="BL64"/>
  <c r="BK64" s="1"/>
  <c r="AJ68"/>
  <c r="AH73"/>
  <c r="AR64"/>
  <c r="AQ64" s="1"/>
  <c r="AL68" l="1"/>
  <c r="AK68"/>
  <c r="AI72"/>
  <c r="W73"/>
  <c r="X71"/>
  <c r="V71" s="1"/>
  <c r="U74"/>
  <c r="T73"/>
  <c r="BC74"/>
  <c r="BF70"/>
  <c r="BD70"/>
  <c r="BE72"/>
  <c r="BF72" s="1"/>
  <c r="BF69"/>
  <c r="BD69"/>
  <c r="BF71"/>
  <c r="BD71"/>
  <c r="BN68"/>
  <c r="AT68"/>
  <c r="J81"/>
  <c r="L81" s="1"/>
  <c r="R78" s="1"/>
  <c r="Q78" s="1"/>
  <c r="I84"/>
  <c r="K84" s="1"/>
  <c r="R77"/>
  <c r="Q77" s="1"/>
  <c r="Y68"/>
  <c r="H86"/>
  <c r="AH74"/>
  <c r="AJ69"/>
  <c r="AR65"/>
  <c r="AQ65" s="1"/>
  <c r="AL69" l="1"/>
  <c r="AK69"/>
  <c r="AI73"/>
  <c r="W74"/>
  <c r="X72"/>
  <c r="V72" s="1"/>
  <c r="U75"/>
  <c r="T74"/>
  <c r="BQ2"/>
  <c r="BQ4"/>
  <c r="BQ5"/>
  <c r="BQ3"/>
  <c r="BQ10"/>
  <c r="BC75"/>
  <c r="BD72"/>
  <c r="BL72"/>
  <c r="BK72" s="1"/>
  <c r="BH12" s="1"/>
  <c r="BN69"/>
  <c r="BQ9" s="1"/>
  <c r="BL70"/>
  <c r="BK70" s="1"/>
  <c r="BH8" s="1"/>
  <c r="BL68"/>
  <c r="BK68" s="1"/>
  <c r="BL69"/>
  <c r="BK69" s="1"/>
  <c r="BH24" s="1"/>
  <c r="BL67"/>
  <c r="BK67" s="1"/>
  <c r="BL66"/>
  <c r="BK66" s="1"/>
  <c r="BH14" s="1"/>
  <c r="BL71"/>
  <c r="BK71" s="1"/>
  <c r="BH10" s="1"/>
  <c r="AY27"/>
  <c r="AY24"/>
  <c r="BH31" s="1"/>
  <c r="AT69"/>
  <c r="J82"/>
  <c r="L82" s="1"/>
  <c r="Y69"/>
  <c r="I85"/>
  <c r="K85" s="1"/>
  <c r="AR66"/>
  <c r="AQ66" s="1"/>
  <c r="AH75"/>
  <c r="AI74" s="1"/>
  <c r="AJ70"/>
  <c r="AL70" l="1"/>
  <c r="AK70"/>
  <c r="W75"/>
  <c r="X73"/>
  <c r="V73" s="1"/>
  <c r="U76"/>
  <c r="T75"/>
  <c r="BH20"/>
  <c r="BH16"/>
  <c r="BH22"/>
  <c r="BH29"/>
  <c r="BH18"/>
  <c r="BN70"/>
  <c r="BQ8" s="1"/>
  <c r="AT70"/>
  <c r="Y70"/>
  <c r="R79"/>
  <c r="Q79" s="1"/>
  <c r="H87"/>
  <c r="H88"/>
  <c r="H89"/>
  <c r="AJ71"/>
  <c r="AR67"/>
  <c r="AQ67" s="1"/>
  <c r="AH76"/>
  <c r="AL71" l="1"/>
  <c r="AR68" s="1"/>
  <c r="AQ68" s="1"/>
  <c r="AK71"/>
  <c r="AI75"/>
  <c r="W76"/>
  <c r="X74"/>
  <c r="V74" s="1"/>
  <c r="U77"/>
  <c r="T76"/>
  <c r="BH27"/>
  <c r="BI18" s="1"/>
  <c r="BN71"/>
  <c r="BQ7" s="1"/>
  <c r="AT71"/>
  <c r="I88"/>
  <c r="K88" s="1"/>
  <c r="J85"/>
  <c r="L85" s="1"/>
  <c r="H90"/>
  <c r="J84"/>
  <c r="L84" s="1"/>
  <c r="Y71"/>
  <c r="J83"/>
  <c r="L83" s="1"/>
  <c r="I87"/>
  <c r="K87" s="1"/>
  <c r="I86"/>
  <c r="K86" s="1"/>
  <c r="AH77"/>
  <c r="AJ72"/>
  <c r="AL72" l="1"/>
  <c r="AK72"/>
  <c r="AI76"/>
  <c r="W77"/>
  <c r="X75"/>
  <c r="V75" s="1"/>
  <c r="U78"/>
  <c r="T77"/>
  <c r="BN72"/>
  <c r="BQ6" s="1"/>
  <c r="BI12"/>
  <c r="BI10"/>
  <c r="BI24"/>
  <c r="BI8"/>
  <c r="BI20"/>
  <c r="BI22"/>
  <c r="BI16"/>
  <c r="BI14"/>
  <c r="AT72"/>
  <c r="I89"/>
  <c r="K89" s="1"/>
  <c r="J86"/>
  <c r="L86" s="1"/>
  <c r="R80"/>
  <c r="Q80" s="1"/>
  <c r="R83"/>
  <c r="Q83" s="1"/>
  <c r="R81"/>
  <c r="Q81" s="1"/>
  <c r="R82"/>
  <c r="Q82" s="1"/>
  <c r="Y72"/>
  <c r="H91"/>
  <c r="AR69"/>
  <c r="AQ69" s="1"/>
  <c r="AH78"/>
  <c r="AJ73"/>
  <c r="AL73" l="1"/>
  <c r="AK73"/>
  <c r="AI77"/>
  <c r="W78"/>
  <c r="X76"/>
  <c r="V76" s="1"/>
  <c r="U79"/>
  <c r="T78"/>
  <c r="BN73"/>
  <c r="AT73"/>
  <c r="J87"/>
  <c r="L87" s="1"/>
  <c r="I90"/>
  <c r="K90" s="1"/>
  <c r="Y73"/>
  <c r="H92"/>
  <c r="AJ74"/>
  <c r="AR70"/>
  <c r="AQ70" s="1"/>
  <c r="AH79"/>
  <c r="AL74" l="1"/>
  <c r="AR71" s="1"/>
  <c r="AQ71" s="1"/>
  <c r="AK74"/>
  <c r="AI78"/>
  <c r="W79"/>
  <c r="X77"/>
  <c r="V77" s="1"/>
  <c r="U80"/>
  <c r="T79"/>
  <c r="BN74"/>
  <c r="AT74"/>
  <c r="J88"/>
  <c r="L88" s="1"/>
  <c r="R85" s="1"/>
  <c r="Q85" s="1"/>
  <c r="H93"/>
  <c r="Y74"/>
  <c r="I91"/>
  <c r="K91" s="1"/>
  <c r="R84"/>
  <c r="Q84" s="1"/>
  <c r="AH80"/>
  <c r="AJ75"/>
  <c r="AL75" l="1"/>
  <c r="AK75"/>
  <c r="AI79"/>
  <c r="W80"/>
  <c r="X78"/>
  <c r="V78" s="1"/>
  <c r="U81"/>
  <c r="T80"/>
  <c r="BN75"/>
  <c r="AT75"/>
  <c r="Y75"/>
  <c r="H94"/>
  <c r="I92"/>
  <c r="K92" s="1"/>
  <c r="J89"/>
  <c r="L89" s="1"/>
  <c r="AR72"/>
  <c r="AQ72" s="1"/>
  <c r="AH81"/>
  <c r="AJ76"/>
  <c r="AL76" l="1"/>
  <c r="AK76"/>
  <c r="AI80"/>
  <c r="W81"/>
  <c r="X79"/>
  <c r="V79" s="1"/>
  <c r="T81"/>
  <c r="U82"/>
  <c r="BN76"/>
  <c r="AT76"/>
  <c r="J90"/>
  <c r="L90" s="1"/>
  <c r="R87" s="1"/>
  <c r="Q87" s="1"/>
  <c r="I93"/>
  <c r="K93" s="1"/>
  <c r="R86"/>
  <c r="Q86" s="1"/>
  <c r="H95"/>
  <c r="Y76"/>
  <c r="AR73"/>
  <c r="AQ73" s="1"/>
  <c r="AH82"/>
  <c r="AJ77"/>
  <c r="AL77" l="1"/>
  <c r="AK77"/>
  <c r="AI81"/>
  <c r="W82"/>
  <c r="X80"/>
  <c r="V80" s="1"/>
  <c r="U83"/>
  <c r="T82"/>
  <c r="BN77"/>
  <c r="AT77"/>
  <c r="J91"/>
  <c r="L91" s="1"/>
  <c r="Y77"/>
  <c r="H96"/>
  <c r="I94"/>
  <c r="K94" s="1"/>
  <c r="AJ78"/>
  <c r="AH83"/>
  <c r="AR74"/>
  <c r="AQ74" s="1"/>
  <c r="AL78" l="1"/>
  <c r="AR75" s="1"/>
  <c r="AQ75" s="1"/>
  <c r="AK78"/>
  <c r="AI82"/>
  <c r="W83"/>
  <c r="X81"/>
  <c r="V81" s="1"/>
  <c r="T83"/>
  <c r="U84"/>
  <c r="BN78"/>
  <c r="AT78"/>
  <c r="H97"/>
  <c r="J93" s="1"/>
  <c r="L93" s="1"/>
  <c r="Y78"/>
  <c r="R88"/>
  <c r="Q88" s="1"/>
  <c r="J92"/>
  <c r="L92" s="1"/>
  <c r="I95"/>
  <c r="K95" s="1"/>
  <c r="AH84"/>
  <c r="AI83" s="1"/>
  <c r="AJ79"/>
  <c r="AL79" l="1"/>
  <c r="AK79"/>
  <c r="W84"/>
  <c r="X82"/>
  <c r="V82" s="1"/>
  <c r="U85"/>
  <c r="T84"/>
  <c r="BN79"/>
  <c r="AT79"/>
  <c r="I96"/>
  <c r="K96" s="1"/>
  <c r="R89"/>
  <c r="Q89" s="1"/>
  <c r="Y79"/>
  <c r="H98"/>
  <c r="I97" s="1"/>
  <c r="K97" s="1"/>
  <c r="R90"/>
  <c r="Q90" s="1"/>
  <c r="AR76"/>
  <c r="AQ76" s="1"/>
  <c r="AH85"/>
  <c r="AJ80"/>
  <c r="AL80" l="1"/>
  <c r="AK80"/>
  <c r="AI84"/>
  <c r="W85"/>
  <c r="X83"/>
  <c r="V83" s="1"/>
  <c r="T85"/>
  <c r="U86"/>
  <c r="BN80"/>
  <c r="AT80"/>
  <c r="H99"/>
  <c r="Y80"/>
  <c r="J94"/>
  <c r="L94" s="1"/>
  <c r="AH86"/>
  <c r="AI85" s="1"/>
  <c r="AR77"/>
  <c r="AQ77" s="1"/>
  <c r="AJ81"/>
  <c r="AL81" l="1"/>
  <c r="AR78" s="1"/>
  <c r="AQ78" s="1"/>
  <c r="AK81"/>
  <c r="W86"/>
  <c r="X84"/>
  <c r="V84" s="1"/>
  <c r="U87"/>
  <c r="T86"/>
  <c r="BN81"/>
  <c r="AT81"/>
  <c r="I98"/>
  <c r="K98" s="1"/>
  <c r="J95"/>
  <c r="L95" s="1"/>
  <c r="R91"/>
  <c r="Q91" s="1"/>
  <c r="R92"/>
  <c r="Q92" s="1"/>
  <c r="Y81"/>
  <c r="AJ82"/>
  <c r="AH87"/>
  <c r="AL82" l="1"/>
  <c r="AK82"/>
  <c r="AI86"/>
  <c r="W87"/>
  <c r="X85"/>
  <c r="V85" s="1"/>
  <c r="U88"/>
  <c r="T87"/>
  <c r="BN82"/>
  <c r="AT82"/>
  <c r="H101"/>
  <c r="Y82"/>
  <c r="H100"/>
  <c r="AJ83"/>
  <c r="AH88"/>
  <c r="AI87" s="1"/>
  <c r="AR79"/>
  <c r="AQ79" s="1"/>
  <c r="AL83" l="1"/>
  <c r="AK83"/>
  <c r="W88"/>
  <c r="X86"/>
  <c r="V86" s="1"/>
  <c r="U89"/>
  <c r="T88"/>
  <c r="BN83"/>
  <c r="AY21"/>
  <c r="AY9"/>
  <c r="AT83"/>
  <c r="H103"/>
  <c r="H104"/>
  <c r="J97"/>
  <c r="L97" s="1"/>
  <c r="I99"/>
  <c r="K99" s="1"/>
  <c r="J96"/>
  <c r="L96" s="1"/>
  <c r="I100"/>
  <c r="K100" s="1"/>
  <c r="Y83"/>
  <c r="H102"/>
  <c r="I101" s="1"/>
  <c r="K101" s="1"/>
  <c r="AJ84"/>
  <c r="AH89"/>
  <c r="AR80"/>
  <c r="AQ80" s="1"/>
  <c r="AL84" l="1"/>
  <c r="AK84"/>
  <c r="AI88"/>
  <c r="W89"/>
  <c r="X87"/>
  <c r="V87" s="1"/>
  <c r="T89"/>
  <c r="U90"/>
  <c r="AT84"/>
  <c r="J99"/>
  <c r="L99" s="1"/>
  <c r="R93"/>
  <c r="Q93" s="1"/>
  <c r="R94"/>
  <c r="Q94" s="1"/>
  <c r="I103"/>
  <c r="K103" s="1"/>
  <c r="J98"/>
  <c r="L98" s="1"/>
  <c r="Y84"/>
  <c r="J100"/>
  <c r="L100" s="1"/>
  <c r="I102"/>
  <c r="K102" s="1"/>
  <c r="AH90"/>
  <c r="AI89" s="1"/>
  <c r="AR81"/>
  <c r="AQ81" s="1"/>
  <c r="AJ85"/>
  <c r="AL85" l="1"/>
  <c r="AK85"/>
  <c r="W90"/>
  <c r="X88"/>
  <c r="V88" s="1"/>
  <c r="T90"/>
  <c r="U91"/>
  <c r="AT85"/>
  <c r="H106"/>
  <c r="Y85"/>
  <c r="R97"/>
  <c r="Q97" s="1"/>
  <c r="H105"/>
  <c r="R96"/>
  <c r="Q96" s="1"/>
  <c r="R95"/>
  <c r="Q95" s="1"/>
  <c r="AJ86"/>
  <c r="AR82"/>
  <c r="AQ82" s="1"/>
  <c r="AH91"/>
  <c r="AL86" l="1"/>
  <c r="AR83" s="1"/>
  <c r="AQ83" s="1"/>
  <c r="AK86"/>
  <c r="AI90"/>
  <c r="W91"/>
  <c r="X89"/>
  <c r="V89" s="1"/>
  <c r="U92"/>
  <c r="T91"/>
  <c r="AT86"/>
  <c r="J101"/>
  <c r="L101" s="1"/>
  <c r="I105"/>
  <c r="K105" s="1"/>
  <c r="I104"/>
  <c r="K104" s="1"/>
  <c r="J102"/>
  <c r="L102" s="1"/>
  <c r="Y86"/>
  <c r="H107"/>
  <c r="AH92"/>
  <c r="AJ87"/>
  <c r="AL87" l="1"/>
  <c r="AK87"/>
  <c r="AI91"/>
  <c r="W92"/>
  <c r="X90"/>
  <c r="V90" s="1"/>
  <c r="U93"/>
  <c r="T92"/>
  <c r="AT87"/>
  <c r="H108"/>
  <c r="I107" s="1"/>
  <c r="K107" s="1"/>
  <c r="J103"/>
  <c r="L103" s="1"/>
  <c r="R100" s="1"/>
  <c r="Q100" s="1"/>
  <c r="I106"/>
  <c r="K106" s="1"/>
  <c r="Y87"/>
  <c r="R98"/>
  <c r="Q98" s="1"/>
  <c r="R99"/>
  <c r="Q99" s="1"/>
  <c r="AR84"/>
  <c r="AQ84" s="1"/>
  <c r="AH93"/>
  <c r="AJ88"/>
  <c r="AL88" l="1"/>
  <c r="AK88"/>
  <c r="AI92"/>
  <c r="W93"/>
  <c r="X91"/>
  <c r="V91" s="1"/>
  <c r="U94"/>
  <c r="T93"/>
  <c r="AT88"/>
  <c r="Y88"/>
  <c r="H109"/>
  <c r="J105" s="1"/>
  <c r="L105" s="1"/>
  <c r="J104"/>
  <c r="L104" s="1"/>
  <c r="AJ89"/>
  <c r="AH94"/>
  <c r="AR85"/>
  <c r="AQ85" s="1"/>
  <c r="AL89" l="1"/>
  <c r="AK89"/>
  <c r="AI93"/>
  <c r="W94"/>
  <c r="X92"/>
  <c r="V92" s="1"/>
  <c r="U95"/>
  <c r="T94"/>
  <c r="AT89"/>
  <c r="R101"/>
  <c r="Q101" s="1"/>
  <c r="R102"/>
  <c r="Q102" s="1"/>
  <c r="Y89"/>
  <c r="I108"/>
  <c r="K108" s="1"/>
  <c r="AH95"/>
  <c r="AR86"/>
  <c r="AQ86" s="1"/>
  <c r="AJ90"/>
  <c r="AL90" l="1"/>
  <c r="AK90"/>
  <c r="AI94"/>
  <c r="W95"/>
  <c r="X93"/>
  <c r="V93" s="1"/>
  <c r="U96"/>
  <c r="T95"/>
  <c r="H110"/>
  <c r="I109" s="1"/>
  <c r="K109" s="1"/>
  <c r="AT90"/>
  <c r="Y90"/>
  <c r="H111"/>
  <c r="AR87"/>
  <c r="AQ87" s="1"/>
  <c r="AH96"/>
  <c r="AJ91"/>
  <c r="AL91" l="1"/>
  <c r="AK91"/>
  <c r="AI95"/>
  <c r="W96"/>
  <c r="X94"/>
  <c r="V94" s="1"/>
  <c r="T96"/>
  <c r="U97"/>
  <c r="J106"/>
  <c r="L106" s="1"/>
  <c r="R103" s="1"/>
  <c r="Q103" s="1"/>
  <c r="AT91"/>
  <c r="Y91"/>
  <c r="H113"/>
  <c r="J107"/>
  <c r="L107" s="1"/>
  <c r="I110"/>
  <c r="K110" s="1"/>
  <c r="H112"/>
  <c r="AJ92"/>
  <c r="AH97"/>
  <c r="AR88"/>
  <c r="AQ88" s="1"/>
  <c r="AL92" l="1"/>
  <c r="AR89" s="1"/>
  <c r="AQ89" s="1"/>
  <c r="AK92"/>
  <c r="AI96"/>
  <c r="W97"/>
  <c r="X95"/>
  <c r="V95" s="1"/>
  <c r="T97"/>
  <c r="U98"/>
  <c r="AT92"/>
  <c r="J109"/>
  <c r="L109" s="1"/>
  <c r="I111"/>
  <c r="K111" s="1"/>
  <c r="J108"/>
  <c r="L108" s="1"/>
  <c r="R106" s="1"/>
  <c r="Q106" s="1"/>
  <c r="Y92"/>
  <c r="R104"/>
  <c r="Q104" s="1"/>
  <c r="I112"/>
  <c r="K112" s="1"/>
  <c r="AH98"/>
  <c r="AI97" s="1"/>
  <c r="AJ93"/>
  <c r="AL93" l="1"/>
  <c r="AR90" s="1"/>
  <c r="AQ90" s="1"/>
  <c r="AK93"/>
  <c r="W98"/>
  <c r="X96"/>
  <c r="V96" s="1"/>
  <c r="T98"/>
  <c r="U99"/>
  <c r="H114"/>
  <c r="I113" s="1"/>
  <c r="K113" s="1"/>
  <c r="R105"/>
  <c r="Q105" s="1"/>
  <c r="AT93"/>
  <c r="H115"/>
  <c r="Y93"/>
  <c r="AH99"/>
  <c r="AJ94"/>
  <c r="AL94" l="1"/>
  <c r="AK94"/>
  <c r="AI98"/>
  <c r="W99"/>
  <c r="X97"/>
  <c r="V97" s="1"/>
  <c r="U100"/>
  <c r="T99"/>
  <c r="J110"/>
  <c r="L110" s="1"/>
  <c r="R107" s="1"/>
  <c r="Q107" s="1"/>
  <c r="AT94"/>
  <c r="H117"/>
  <c r="Y94"/>
  <c r="J111"/>
  <c r="L111" s="1"/>
  <c r="R108" s="1"/>
  <c r="Q108" s="1"/>
  <c r="H116"/>
  <c r="I115" s="1"/>
  <c r="K115" s="1"/>
  <c r="I114"/>
  <c r="K114" s="1"/>
  <c r="AJ95"/>
  <c r="AR91"/>
  <c r="AQ91" s="1"/>
  <c r="AH100"/>
  <c r="AL95" l="1"/>
  <c r="AK95"/>
  <c r="AI99"/>
  <c r="W100"/>
  <c r="X98"/>
  <c r="V98" s="1"/>
  <c r="U101"/>
  <c r="T100"/>
  <c r="AT95"/>
  <c r="I116"/>
  <c r="K116" s="1"/>
  <c r="J113"/>
  <c r="L113" s="1"/>
  <c r="J112"/>
  <c r="L112" s="1"/>
  <c r="R109" s="1"/>
  <c r="Q109" s="1"/>
  <c r="Y95"/>
  <c r="H118"/>
  <c r="AR92"/>
  <c r="AQ92" s="1"/>
  <c r="AJ96"/>
  <c r="AH101"/>
  <c r="AL96" l="1"/>
  <c r="AK96"/>
  <c r="AI100"/>
  <c r="W101"/>
  <c r="X99"/>
  <c r="V99" s="1"/>
  <c r="U102"/>
  <c r="T101"/>
  <c r="AT96"/>
  <c r="H119"/>
  <c r="Y96"/>
  <c r="I117"/>
  <c r="K117" s="1"/>
  <c r="J114"/>
  <c r="L114" s="1"/>
  <c r="R110"/>
  <c r="Q110" s="1"/>
  <c r="AH102"/>
  <c r="AR93"/>
  <c r="AQ93" s="1"/>
  <c r="AJ97"/>
  <c r="AL97" l="1"/>
  <c r="AK97"/>
  <c r="AI101"/>
  <c r="W102"/>
  <c r="X100"/>
  <c r="V100" s="1"/>
  <c r="U103"/>
  <c r="T102"/>
  <c r="AT97"/>
  <c r="J115"/>
  <c r="L115" s="1"/>
  <c r="I118"/>
  <c r="K118" s="1"/>
  <c r="R112"/>
  <c r="Q112" s="1"/>
  <c r="R111"/>
  <c r="Q111" s="1"/>
  <c r="Y97"/>
  <c r="H120"/>
  <c r="AH103"/>
  <c r="AR94"/>
  <c r="AQ94" s="1"/>
  <c r="AJ98"/>
  <c r="AL98" l="1"/>
  <c r="AK98"/>
  <c r="AI102"/>
  <c r="W103"/>
  <c r="X101"/>
  <c r="V101" s="1"/>
  <c r="T103"/>
  <c r="U104"/>
  <c r="AT98"/>
  <c r="H121"/>
  <c r="I120" s="1"/>
  <c r="K120" s="1"/>
  <c r="Y98"/>
  <c r="I119"/>
  <c r="K119" s="1"/>
  <c r="J116"/>
  <c r="L116" s="1"/>
  <c r="AH104"/>
  <c r="AJ99"/>
  <c r="AR95"/>
  <c r="AQ95" s="1"/>
  <c r="AL99" l="1"/>
  <c r="AK99"/>
  <c r="AI103"/>
  <c r="W104"/>
  <c r="X102"/>
  <c r="V102" s="1"/>
  <c r="U105"/>
  <c r="T104"/>
  <c r="AT99"/>
  <c r="R113"/>
  <c r="Q113" s="1"/>
  <c r="Y99"/>
  <c r="H122"/>
  <c r="J118" s="1"/>
  <c r="L118" s="1"/>
  <c r="J117"/>
  <c r="L117" s="1"/>
  <c r="R114" s="1"/>
  <c r="Q114" s="1"/>
  <c r="AH105"/>
  <c r="AR96"/>
  <c r="AQ96" s="1"/>
  <c r="AJ100"/>
  <c r="AL100" l="1"/>
  <c r="AK100"/>
  <c r="AI104"/>
  <c r="W105"/>
  <c r="X103"/>
  <c r="V103" s="1"/>
  <c r="U106"/>
  <c r="T105"/>
  <c r="AT100"/>
  <c r="H123"/>
  <c r="I121"/>
  <c r="K121" s="1"/>
  <c r="R115"/>
  <c r="Q115" s="1"/>
  <c r="Y100"/>
  <c r="AH106"/>
  <c r="AR97"/>
  <c r="AQ97" s="1"/>
  <c r="AJ101"/>
  <c r="AL101" l="1"/>
  <c r="AK101"/>
  <c r="AI105"/>
  <c r="W106"/>
  <c r="X104"/>
  <c r="V104" s="1"/>
  <c r="U107"/>
  <c r="T106"/>
  <c r="AT101"/>
  <c r="I122"/>
  <c r="K122" s="1"/>
  <c r="Y101"/>
  <c r="H124"/>
  <c r="J119"/>
  <c r="L119" s="1"/>
  <c r="AR98"/>
  <c r="AQ98" s="1"/>
  <c r="AH107"/>
  <c r="AJ102"/>
  <c r="AL102" l="1"/>
  <c r="AK102"/>
  <c r="AI106"/>
  <c r="W107"/>
  <c r="X105"/>
  <c r="V105" s="1"/>
  <c r="T107"/>
  <c r="U108"/>
  <c r="AT102"/>
  <c r="R116"/>
  <c r="Q116" s="1"/>
  <c r="H125"/>
  <c r="I124" s="1"/>
  <c r="K124" s="1"/>
  <c r="H126"/>
  <c r="Y102"/>
  <c r="J120"/>
  <c r="L120" s="1"/>
  <c r="I123"/>
  <c r="K123" s="1"/>
  <c r="AJ103"/>
  <c r="AR99"/>
  <c r="AQ99" s="1"/>
  <c r="AH108"/>
  <c r="AL103" l="1"/>
  <c r="AR100" s="1"/>
  <c r="AQ100" s="1"/>
  <c r="AK103"/>
  <c r="AI107"/>
  <c r="W108"/>
  <c r="X106"/>
  <c r="V106" s="1"/>
  <c r="T108"/>
  <c r="U109"/>
  <c r="J121"/>
  <c r="L121" s="1"/>
  <c r="AT103"/>
  <c r="I125"/>
  <c r="K125" s="1"/>
  <c r="Y103"/>
  <c r="H127"/>
  <c r="J122"/>
  <c r="L122" s="1"/>
  <c r="R118"/>
  <c r="Q118" s="1"/>
  <c r="R117"/>
  <c r="Q117" s="1"/>
  <c r="AJ104"/>
  <c r="AH109"/>
  <c r="AL104" l="1"/>
  <c r="AK104"/>
  <c r="AI108"/>
  <c r="W109"/>
  <c r="X107"/>
  <c r="V107" s="1"/>
  <c r="T109"/>
  <c r="U110"/>
  <c r="AT104"/>
  <c r="Y104"/>
  <c r="H128"/>
  <c r="I126"/>
  <c r="K126" s="1"/>
  <c r="R119"/>
  <c r="Q119" s="1"/>
  <c r="J123"/>
  <c r="L123" s="1"/>
  <c r="AJ105"/>
  <c r="AR101"/>
  <c r="AQ101" s="1"/>
  <c r="AH110"/>
  <c r="AI109" s="1"/>
  <c r="AL105" l="1"/>
  <c r="AR102" s="1"/>
  <c r="AQ102" s="1"/>
  <c r="AK105"/>
  <c r="W110"/>
  <c r="X108"/>
  <c r="V108" s="1"/>
  <c r="U111"/>
  <c r="T110"/>
  <c r="AT105"/>
  <c r="H130"/>
  <c r="Y105"/>
  <c r="J124"/>
  <c r="L124" s="1"/>
  <c r="R121" s="1"/>
  <c r="Q121" s="1"/>
  <c r="I127"/>
  <c r="K127" s="1"/>
  <c r="R120"/>
  <c r="Q120" s="1"/>
  <c r="H129"/>
  <c r="J125" s="1"/>
  <c r="L125" s="1"/>
  <c r="AJ106"/>
  <c r="AH111"/>
  <c r="AL106" l="1"/>
  <c r="AR103" s="1"/>
  <c r="AQ103" s="1"/>
  <c r="AK106"/>
  <c r="AI110"/>
  <c r="W111"/>
  <c r="X109"/>
  <c r="V109" s="1"/>
  <c r="U112"/>
  <c r="T111"/>
  <c r="I129"/>
  <c r="K129" s="1"/>
  <c r="R122"/>
  <c r="Q122" s="1"/>
  <c r="AT106"/>
  <c r="H131"/>
  <c r="I130" s="1"/>
  <c r="K130" s="1"/>
  <c r="J126"/>
  <c r="L126" s="1"/>
  <c r="R123" s="1"/>
  <c r="Q123" s="1"/>
  <c r="I128"/>
  <c r="K128" s="1"/>
  <c r="Y106"/>
  <c r="AJ107"/>
  <c r="AH112"/>
  <c r="AL107" l="1"/>
  <c r="AR104" s="1"/>
  <c r="AQ104" s="1"/>
  <c r="AK107"/>
  <c r="AI111"/>
  <c r="W112"/>
  <c r="X110"/>
  <c r="V110" s="1"/>
  <c r="U113"/>
  <c r="T112"/>
  <c r="AT107"/>
  <c r="Y107"/>
  <c r="H132"/>
  <c r="J127"/>
  <c r="L127" s="1"/>
  <c r="R124"/>
  <c r="Q124" s="1"/>
  <c r="AH113"/>
  <c r="AJ108"/>
  <c r="AL108" l="1"/>
  <c r="AK108"/>
  <c r="AI112"/>
  <c r="W113"/>
  <c r="X111"/>
  <c r="V111" s="1"/>
  <c r="T113"/>
  <c r="U114"/>
  <c r="AT108"/>
  <c r="H133"/>
  <c r="Y108"/>
  <c r="J128"/>
  <c r="L128" s="1"/>
  <c r="I131"/>
  <c r="K131" s="1"/>
  <c r="R125"/>
  <c r="Q125" s="1"/>
  <c r="AR105"/>
  <c r="AQ105" s="1"/>
  <c r="AH114"/>
  <c r="AJ109"/>
  <c r="AL109" l="1"/>
  <c r="AK109"/>
  <c r="AI113"/>
  <c r="W114"/>
  <c r="X112"/>
  <c r="V112" s="1"/>
  <c r="U115"/>
  <c r="T114"/>
  <c r="AT109"/>
  <c r="J129"/>
  <c r="L129" s="1"/>
  <c r="R126" s="1"/>
  <c r="Q126" s="1"/>
  <c r="Y109"/>
  <c r="H134"/>
  <c r="I132"/>
  <c r="K132" s="1"/>
  <c r="AH115"/>
  <c r="AR106"/>
  <c r="AQ106" s="1"/>
  <c r="AJ110"/>
  <c r="AL110" l="1"/>
  <c r="AK110"/>
  <c r="AI114"/>
  <c r="W115"/>
  <c r="X113"/>
  <c r="V113" s="1"/>
  <c r="T115"/>
  <c r="U116"/>
  <c r="AT110"/>
  <c r="H135"/>
  <c r="Y110"/>
  <c r="I133"/>
  <c r="K133" s="1"/>
  <c r="J130"/>
  <c r="L130" s="1"/>
  <c r="AH116"/>
  <c r="AR107"/>
  <c r="AQ107" s="1"/>
  <c r="AJ111"/>
  <c r="AL111" l="1"/>
  <c r="AK111"/>
  <c r="AI115"/>
  <c r="W116"/>
  <c r="X114"/>
  <c r="V114" s="1"/>
  <c r="U117"/>
  <c r="T116"/>
  <c r="AT111"/>
  <c r="I134"/>
  <c r="K134" s="1"/>
  <c r="R127"/>
  <c r="Q127" s="1"/>
  <c r="Y111"/>
  <c r="H136"/>
  <c r="J131"/>
  <c r="L131" s="1"/>
  <c r="AR108"/>
  <c r="AQ108" s="1"/>
  <c r="AH117"/>
  <c r="AJ112"/>
  <c r="AL112" l="1"/>
  <c r="AR109" s="1"/>
  <c r="AQ109" s="1"/>
  <c r="AK112"/>
  <c r="AI116"/>
  <c r="W117"/>
  <c r="X115"/>
  <c r="V115" s="1"/>
  <c r="T117"/>
  <c r="U118"/>
  <c r="AT112"/>
  <c r="I135"/>
  <c r="K135" s="1"/>
  <c r="J132"/>
  <c r="L132" s="1"/>
  <c r="R129" s="1"/>
  <c r="Q129" s="1"/>
  <c r="Y112"/>
  <c r="H137"/>
  <c r="R128"/>
  <c r="Q128" s="1"/>
  <c r="AH118"/>
  <c r="AI117" s="1"/>
  <c r="AJ113"/>
  <c r="AL113" l="1"/>
  <c r="AK113"/>
  <c r="W118"/>
  <c r="X116"/>
  <c r="V116" s="1"/>
  <c r="U119"/>
  <c r="T118"/>
  <c r="AT113"/>
  <c r="J133"/>
  <c r="L133" s="1"/>
  <c r="R130" s="1"/>
  <c r="Q130" s="1"/>
  <c r="I136"/>
  <c r="K136" s="1"/>
  <c r="Y113"/>
  <c r="H138"/>
  <c r="J134" s="1"/>
  <c r="L134" s="1"/>
  <c r="AJ114"/>
  <c r="AH119"/>
  <c r="AR110"/>
  <c r="AQ110" s="1"/>
  <c r="AL114" l="1"/>
  <c r="AR111" s="1"/>
  <c r="AQ111" s="1"/>
  <c r="AK114"/>
  <c r="AI118"/>
  <c r="W119"/>
  <c r="X117"/>
  <c r="V117" s="1"/>
  <c r="U120"/>
  <c r="T119"/>
  <c r="AT114"/>
  <c r="Y114"/>
  <c r="I137"/>
  <c r="K137" s="1"/>
  <c r="H139"/>
  <c r="R131"/>
  <c r="Q131" s="1"/>
  <c r="AH120"/>
  <c r="AJ115"/>
  <c r="AL115" l="1"/>
  <c r="AK115"/>
  <c r="AI119"/>
  <c r="W120"/>
  <c r="X118"/>
  <c r="V118" s="1"/>
  <c r="U121"/>
  <c r="T120"/>
  <c r="AT115"/>
  <c r="Y115"/>
  <c r="H140"/>
  <c r="J136" s="1"/>
  <c r="L136" s="1"/>
  <c r="H141"/>
  <c r="I138"/>
  <c r="K138" s="1"/>
  <c r="J135"/>
  <c r="L135" s="1"/>
  <c r="AR112"/>
  <c r="AQ112" s="1"/>
  <c r="AH121"/>
  <c r="AJ116"/>
  <c r="H143"/>
  <c r="H142"/>
  <c r="AL116" l="1"/>
  <c r="AK116"/>
  <c r="AI120"/>
  <c r="W121"/>
  <c r="X119"/>
  <c r="V119" s="1"/>
  <c r="T121"/>
  <c r="U122"/>
  <c r="J137"/>
  <c r="L137" s="1"/>
  <c r="R134" s="1"/>
  <c r="Q134" s="1"/>
  <c r="I139"/>
  <c r="K139" s="1"/>
  <c r="AT116"/>
  <c r="R133"/>
  <c r="Q133" s="1"/>
  <c r="R132"/>
  <c r="Q132" s="1"/>
  <c r="I140"/>
  <c r="K140" s="1"/>
  <c r="Y116"/>
  <c r="I142"/>
  <c r="K142" s="1"/>
  <c r="I141"/>
  <c r="K141" s="1"/>
  <c r="J139"/>
  <c r="L139" s="1"/>
  <c r="J138"/>
  <c r="AJ117"/>
  <c r="AR113"/>
  <c r="AQ113" s="1"/>
  <c r="AH122"/>
  <c r="L138"/>
  <c r="H144"/>
  <c r="AL117" l="1"/>
  <c r="AR114" s="1"/>
  <c r="AQ114" s="1"/>
  <c r="AK117"/>
  <c r="AI121"/>
  <c r="W122"/>
  <c r="X120"/>
  <c r="V120" s="1"/>
  <c r="T122"/>
  <c r="U123"/>
  <c r="AT117"/>
  <c r="Y117"/>
  <c r="I143"/>
  <c r="K143" s="1"/>
  <c r="J140"/>
  <c r="R136"/>
  <c r="Q136" s="1"/>
  <c r="R135"/>
  <c r="Q135" s="1"/>
  <c r="AH123"/>
  <c r="AI122" s="1"/>
  <c r="AJ118"/>
  <c r="L140"/>
  <c r="H145"/>
  <c r="AL118" l="1"/>
  <c r="AK118"/>
  <c r="W123"/>
  <c r="X121"/>
  <c r="V121" s="1"/>
  <c r="U124"/>
  <c r="T123"/>
  <c r="AT118"/>
  <c r="Y118"/>
  <c r="I144"/>
  <c r="K144" s="1"/>
  <c r="R137"/>
  <c r="Q137" s="1"/>
  <c r="J141"/>
  <c r="L141" s="1"/>
  <c r="AR115"/>
  <c r="AQ115" s="1"/>
  <c r="AH124"/>
  <c r="AJ119"/>
  <c r="H146"/>
  <c r="AL119" l="1"/>
  <c r="AK119"/>
  <c r="AI123"/>
  <c r="W124"/>
  <c r="X122"/>
  <c r="V122" s="1"/>
  <c r="U125"/>
  <c r="T124"/>
  <c r="AT119"/>
  <c r="Y119"/>
  <c r="I145"/>
  <c r="K145" s="1"/>
  <c r="J142"/>
  <c r="R138"/>
  <c r="Q138" s="1"/>
  <c r="AJ120"/>
  <c r="AH125"/>
  <c r="AR116"/>
  <c r="AQ116" s="1"/>
  <c r="H147"/>
  <c r="L142"/>
  <c r="AL120" l="1"/>
  <c r="AK120"/>
  <c r="AI124"/>
  <c r="W125"/>
  <c r="X123"/>
  <c r="V123" s="1"/>
  <c r="U126"/>
  <c r="T125"/>
  <c r="AT120"/>
  <c r="Y120"/>
  <c r="I146"/>
  <c r="K146" s="1"/>
  <c r="J143"/>
  <c r="R139"/>
  <c r="Q139" s="1"/>
  <c r="AJ121"/>
  <c r="AH126"/>
  <c r="AI125" s="1"/>
  <c r="AR117"/>
  <c r="AQ117" s="1"/>
  <c r="L143"/>
  <c r="H148"/>
  <c r="AL121" l="1"/>
  <c r="AK121"/>
  <c r="W126"/>
  <c r="X124"/>
  <c r="V124" s="1"/>
  <c r="T126"/>
  <c r="U127"/>
  <c r="AT121"/>
  <c r="Y121"/>
  <c r="I147"/>
  <c r="K147" s="1"/>
  <c r="J144"/>
  <c r="L144" s="1"/>
  <c r="R140"/>
  <c r="Q140" s="1"/>
  <c r="AJ122"/>
  <c r="AR118"/>
  <c r="AQ118" s="1"/>
  <c r="AH127"/>
  <c r="H149"/>
  <c r="AL122" l="1"/>
  <c r="AK122"/>
  <c r="AI126"/>
  <c r="W127"/>
  <c r="X125"/>
  <c r="V125" s="1"/>
  <c r="U128"/>
  <c r="T127"/>
  <c r="AT122"/>
  <c r="Y122"/>
  <c r="I148"/>
  <c r="K148" s="1"/>
  <c r="J145"/>
  <c r="R141"/>
  <c r="Q141" s="1"/>
  <c r="AJ123"/>
  <c r="AH128"/>
  <c r="AR119"/>
  <c r="AQ119" s="1"/>
  <c r="H150"/>
  <c r="L145"/>
  <c r="AL123" l="1"/>
  <c r="AK123"/>
  <c r="AI127"/>
  <c r="W128"/>
  <c r="X126"/>
  <c r="V126" s="1"/>
  <c r="U129"/>
  <c r="T128"/>
  <c r="AT123"/>
  <c r="Y123"/>
  <c r="I149"/>
  <c r="K149" s="1"/>
  <c r="R142"/>
  <c r="Q142" s="1"/>
  <c r="J146"/>
  <c r="L146" s="1"/>
  <c r="AH129"/>
  <c r="AR120"/>
  <c r="AQ120" s="1"/>
  <c r="AJ124"/>
  <c r="H151"/>
  <c r="AL124" l="1"/>
  <c r="AK124"/>
  <c r="AI128"/>
  <c r="W129"/>
  <c r="X127"/>
  <c r="V127" s="1"/>
  <c r="U130"/>
  <c r="T129"/>
  <c r="AT124"/>
  <c r="Y124"/>
  <c r="I150"/>
  <c r="K150" s="1"/>
  <c r="J147"/>
  <c r="R143"/>
  <c r="Q143" s="1"/>
  <c r="AR121"/>
  <c r="AQ121" s="1"/>
  <c r="AH130"/>
  <c r="AJ125"/>
  <c r="L147"/>
  <c r="AL125" l="1"/>
  <c r="AK125"/>
  <c r="AI129"/>
  <c r="W130"/>
  <c r="X128"/>
  <c r="V128" s="1"/>
  <c r="U131"/>
  <c r="T130"/>
  <c r="AT125"/>
  <c r="Y125"/>
  <c r="R144"/>
  <c r="Q144" s="1"/>
  <c r="AJ126"/>
  <c r="AR122"/>
  <c r="AQ122" s="1"/>
  <c r="AH131"/>
  <c r="H153"/>
  <c r="H152"/>
  <c r="AL126" l="1"/>
  <c r="AR123" s="1"/>
  <c r="AQ123" s="1"/>
  <c r="AK126"/>
  <c r="AI130"/>
  <c r="W131"/>
  <c r="X129"/>
  <c r="V129" s="1"/>
  <c r="T131"/>
  <c r="U132"/>
  <c r="AT126"/>
  <c r="Y126"/>
  <c r="I152"/>
  <c r="K152" s="1"/>
  <c r="I151"/>
  <c r="K151" s="1"/>
  <c r="J149"/>
  <c r="L149" s="1"/>
  <c r="J148"/>
  <c r="L148" s="1"/>
  <c r="AH132"/>
  <c r="AJ127"/>
  <c r="AL127" l="1"/>
  <c r="AK127"/>
  <c r="AI131"/>
  <c r="W132"/>
  <c r="X130"/>
  <c r="V130" s="1"/>
  <c r="U133"/>
  <c r="T132"/>
  <c r="AT127"/>
  <c r="Y127"/>
  <c r="R146"/>
  <c r="Q146" s="1"/>
  <c r="R145"/>
  <c r="Q145" s="1"/>
  <c r="AR124"/>
  <c r="AQ124" s="1"/>
  <c r="AH133"/>
  <c r="AJ128"/>
  <c r="H155"/>
  <c r="H154"/>
  <c r="AL128" l="1"/>
  <c r="AK128"/>
  <c r="AI132"/>
  <c r="W133"/>
  <c r="X131"/>
  <c r="V131" s="1"/>
  <c r="T133"/>
  <c r="U134"/>
  <c r="AT128"/>
  <c r="Y128"/>
  <c r="I153"/>
  <c r="K153" s="1"/>
  <c r="I154"/>
  <c r="K154" s="1"/>
  <c r="J151"/>
  <c r="J150"/>
  <c r="L150" s="1"/>
  <c r="AJ129"/>
  <c r="AH134"/>
  <c r="AR125"/>
  <c r="AQ125" s="1"/>
  <c r="H156"/>
  <c r="L151"/>
  <c r="AL129" l="1"/>
  <c r="AR126" s="1"/>
  <c r="AQ126" s="1"/>
  <c r="AK129"/>
  <c r="AI133"/>
  <c r="W134"/>
  <c r="X132"/>
  <c r="V132" s="1"/>
  <c r="U135"/>
  <c r="T134"/>
  <c r="AT129"/>
  <c r="Y129"/>
  <c r="I155"/>
  <c r="K155" s="1"/>
  <c r="R147"/>
  <c r="Q147" s="1"/>
  <c r="R148"/>
  <c r="Q148" s="1"/>
  <c r="J152"/>
  <c r="L152" s="1"/>
  <c r="AJ130"/>
  <c r="AH135"/>
  <c r="H157"/>
  <c r="AL130" l="1"/>
  <c r="AK130"/>
  <c r="AI134"/>
  <c r="W135"/>
  <c r="X133"/>
  <c r="V133" s="1"/>
  <c r="U136"/>
  <c r="T135"/>
  <c r="AT130"/>
  <c r="Y130"/>
  <c r="I156"/>
  <c r="K156" s="1"/>
  <c r="J153"/>
  <c r="R149"/>
  <c r="Q149" s="1"/>
  <c r="AJ131"/>
  <c r="AH136"/>
  <c r="AR127"/>
  <c r="AQ127" s="1"/>
  <c r="L153"/>
  <c r="R150" s="1"/>
  <c r="Q150" s="1"/>
  <c r="H158"/>
  <c r="AL131" l="1"/>
  <c r="AR128" s="1"/>
  <c r="AQ128" s="1"/>
  <c r="AK131"/>
  <c r="AI135"/>
  <c r="W136"/>
  <c r="X134"/>
  <c r="V134" s="1"/>
  <c r="U137"/>
  <c r="T136"/>
  <c r="AT131"/>
  <c r="Y131"/>
  <c r="I157"/>
  <c r="K157" s="1"/>
  <c r="J154"/>
  <c r="L154" s="1"/>
  <c r="R151" s="1"/>
  <c r="Q151" s="1"/>
  <c r="AH137"/>
  <c r="AJ132"/>
  <c r="H159"/>
  <c r="AL132" l="1"/>
  <c r="AK132"/>
  <c r="AI136"/>
  <c r="W137"/>
  <c r="X135"/>
  <c r="V135" s="1"/>
  <c r="T137"/>
  <c r="U138"/>
  <c r="AT132"/>
  <c r="Y132"/>
  <c r="I158"/>
  <c r="K158" s="1"/>
  <c r="J155"/>
  <c r="AH138"/>
  <c r="AR129"/>
  <c r="AQ129" s="1"/>
  <c r="AJ133"/>
  <c r="L155"/>
  <c r="H160"/>
  <c r="AL133" l="1"/>
  <c r="AK133"/>
  <c r="AI137"/>
  <c r="W138"/>
  <c r="X136"/>
  <c r="V136" s="1"/>
  <c r="T138"/>
  <c r="U139"/>
  <c r="AT133"/>
  <c r="Y133"/>
  <c r="I159"/>
  <c r="K159" s="1"/>
  <c r="J156"/>
  <c r="L156" s="1"/>
  <c r="R152"/>
  <c r="Q152" s="1"/>
  <c r="AH139"/>
  <c r="AJ134"/>
  <c r="AR130"/>
  <c r="AQ130" s="1"/>
  <c r="AL134" l="1"/>
  <c r="AK134"/>
  <c r="AI138"/>
  <c r="W139"/>
  <c r="X137"/>
  <c r="V137" s="1"/>
  <c r="T139"/>
  <c r="U140"/>
  <c r="AT134"/>
  <c r="Y134"/>
  <c r="R153"/>
  <c r="Q153" s="1"/>
  <c r="AH140"/>
  <c r="AR131"/>
  <c r="AQ131" s="1"/>
  <c r="AJ135"/>
  <c r="H162"/>
  <c r="H161"/>
  <c r="AL135" l="1"/>
  <c r="AK135"/>
  <c r="AI139"/>
  <c r="W140"/>
  <c r="X138"/>
  <c r="V138" s="1"/>
  <c r="U141"/>
  <c r="T140"/>
  <c r="AT135"/>
  <c r="Y135"/>
  <c r="I161"/>
  <c r="K161" s="1"/>
  <c r="I160"/>
  <c r="K160" s="1"/>
  <c r="J157"/>
  <c r="L157" s="1"/>
  <c r="J158"/>
  <c r="L158" s="1"/>
  <c r="AR132"/>
  <c r="AQ132" s="1"/>
  <c r="AH141"/>
  <c r="AJ136"/>
  <c r="AL136" l="1"/>
  <c r="AK136"/>
  <c r="AI140"/>
  <c r="W141"/>
  <c r="X139"/>
  <c r="V139" s="1"/>
  <c r="U142"/>
  <c r="T141"/>
  <c r="AT136"/>
  <c r="Y136"/>
  <c r="R154"/>
  <c r="Q154" s="1"/>
  <c r="R155"/>
  <c r="Q155" s="1"/>
  <c r="AH142"/>
  <c r="AR133"/>
  <c r="AQ133" s="1"/>
  <c r="AJ137"/>
  <c r="H164"/>
  <c r="H163"/>
  <c r="AL137" l="1"/>
  <c r="AK137"/>
  <c r="AI141"/>
  <c r="W142"/>
  <c r="X140"/>
  <c r="V140" s="1"/>
  <c r="U143"/>
  <c r="T142"/>
  <c r="AT137"/>
  <c r="Y137"/>
  <c r="I163"/>
  <c r="K163" s="1"/>
  <c r="I162"/>
  <c r="K162" s="1"/>
  <c r="J160"/>
  <c r="L160" s="1"/>
  <c r="J159"/>
  <c r="AR134"/>
  <c r="AQ134" s="1"/>
  <c r="AH143"/>
  <c r="AJ138"/>
  <c r="L159"/>
  <c r="H165"/>
  <c r="AL138" l="1"/>
  <c r="AK138"/>
  <c r="AI142"/>
  <c r="W143"/>
  <c r="X141"/>
  <c r="V141" s="1"/>
  <c r="T143"/>
  <c r="U144"/>
  <c r="AT138"/>
  <c r="Y138"/>
  <c r="I164"/>
  <c r="K164" s="1"/>
  <c r="J161"/>
  <c r="L161" s="1"/>
  <c r="R156"/>
  <c r="Q156" s="1"/>
  <c r="R157"/>
  <c r="Q157" s="1"/>
  <c r="AJ139"/>
  <c r="AH144"/>
  <c r="AR135"/>
  <c r="AQ135" s="1"/>
  <c r="H166"/>
  <c r="AL139" l="1"/>
  <c r="AR136" s="1"/>
  <c r="AQ136" s="1"/>
  <c r="AK139"/>
  <c r="AI143"/>
  <c r="W144"/>
  <c r="X142"/>
  <c r="V142" s="1"/>
  <c r="T144"/>
  <c r="U145"/>
  <c r="AT139"/>
  <c r="Y139"/>
  <c r="I165"/>
  <c r="K165" s="1"/>
  <c r="J162"/>
  <c r="L162" s="1"/>
  <c r="R158"/>
  <c r="Q158" s="1"/>
  <c r="AH145"/>
  <c r="AJ140"/>
  <c r="H167"/>
  <c r="AL140" l="1"/>
  <c r="AK140"/>
  <c r="AI144"/>
  <c r="W145"/>
  <c r="X143"/>
  <c r="V143" s="1"/>
  <c r="T145"/>
  <c r="U146"/>
  <c r="AT140"/>
  <c r="Y140"/>
  <c r="I166"/>
  <c r="K166" s="1"/>
  <c r="J163"/>
  <c r="R159"/>
  <c r="Q159" s="1"/>
  <c r="AR137"/>
  <c r="AQ137" s="1"/>
  <c r="AH146"/>
  <c r="AJ141"/>
  <c r="L163"/>
  <c r="AL141" l="1"/>
  <c r="AK141"/>
  <c r="AI145"/>
  <c r="W146"/>
  <c r="X144"/>
  <c r="V144" s="1"/>
  <c r="U147"/>
  <c r="T146"/>
  <c r="AT141"/>
  <c r="Y141"/>
  <c r="R160"/>
  <c r="Q160" s="1"/>
  <c r="AH147"/>
  <c r="AR138"/>
  <c r="AQ138" s="1"/>
  <c r="AJ142"/>
  <c r="H169"/>
  <c r="H168"/>
  <c r="AL142" l="1"/>
  <c r="AR139" s="1"/>
  <c r="AQ139" s="1"/>
  <c r="AK142"/>
  <c r="AI146"/>
  <c r="W147"/>
  <c r="X145"/>
  <c r="V145" s="1"/>
  <c r="U148"/>
  <c r="T147"/>
  <c r="AT142"/>
  <c r="Y142"/>
  <c r="I167"/>
  <c r="K167" s="1"/>
  <c r="I168"/>
  <c r="K168" s="1"/>
  <c r="J164"/>
  <c r="L164" s="1"/>
  <c r="J165"/>
  <c r="L165" s="1"/>
  <c r="AJ143"/>
  <c r="AH148"/>
  <c r="H170"/>
  <c r="AL143" l="1"/>
  <c r="AR140" s="1"/>
  <c r="AQ140" s="1"/>
  <c r="AK143"/>
  <c r="AI147"/>
  <c r="W148"/>
  <c r="X146"/>
  <c r="V146" s="1"/>
  <c r="U149"/>
  <c r="T148"/>
  <c r="AT143"/>
  <c r="Y143"/>
  <c r="I169"/>
  <c r="K169" s="1"/>
  <c r="J166"/>
  <c r="R162"/>
  <c r="Q162" s="1"/>
  <c r="R161"/>
  <c r="Q161" s="1"/>
  <c r="AH149"/>
  <c r="AJ144"/>
  <c r="L166"/>
  <c r="H171"/>
  <c r="AL144" l="1"/>
  <c r="AK144"/>
  <c r="AI148"/>
  <c r="W149"/>
  <c r="X147"/>
  <c r="V147" s="1"/>
  <c r="T149"/>
  <c r="U150"/>
  <c r="AT144"/>
  <c r="Y144"/>
  <c r="I170"/>
  <c r="K170" s="1"/>
  <c r="J167"/>
  <c r="L167" s="1"/>
  <c r="R163"/>
  <c r="Q163" s="1"/>
  <c r="AR141"/>
  <c r="AQ141" s="1"/>
  <c r="AH150"/>
  <c r="AJ145"/>
  <c r="AL145" l="1"/>
  <c r="AK145"/>
  <c r="AI149"/>
  <c r="W150"/>
  <c r="X148"/>
  <c r="V148" s="1"/>
  <c r="T150"/>
  <c r="U151"/>
  <c r="AT145"/>
  <c r="Y145"/>
  <c r="R164"/>
  <c r="Q164" s="1"/>
  <c r="AH151"/>
  <c r="AJ146"/>
  <c r="AR142"/>
  <c r="AQ142" s="1"/>
  <c r="H173"/>
  <c r="H172"/>
  <c r="AL146" l="1"/>
  <c r="AR143" s="1"/>
  <c r="AQ143" s="1"/>
  <c r="AK146"/>
  <c r="AI150"/>
  <c r="W151"/>
  <c r="X149"/>
  <c r="V149" s="1"/>
  <c r="U152"/>
  <c r="T151"/>
  <c r="AT146"/>
  <c r="Y146"/>
  <c r="I171"/>
  <c r="K171" s="1"/>
  <c r="I172"/>
  <c r="K172" s="1"/>
  <c r="J168"/>
  <c r="L168" s="1"/>
  <c r="J169"/>
  <c r="AJ147"/>
  <c r="AH152"/>
  <c r="H174"/>
  <c r="L169"/>
  <c r="AL147" l="1"/>
  <c r="AK147"/>
  <c r="AI151"/>
  <c r="W152"/>
  <c r="X150"/>
  <c r="V150" s="1"/>
  <c r="U153"/>
  <c r="T152"/>
  <c r="AT147"/>
  <c r="Y147"/>
  <c r="I173"/>
  <c r="K173" s="1"/>
  <c r="R166"/>
  <c r="Q166" s="1"/>
  <c r="R165"/>
  <c r="Q165" s="1"/>
  <c r="J170"/>
  <c r="L170" s="1"/>
  <c r="AJ148"/>
  <c r="AH153"/>
  <c r="AR144"/>
  <c r="AQ144" s="1"/>
  <c r="H175"/>
  <c r="AL148" l="1"/>
  <c r="AK148"/>
  <c r="AI152"/>
  <c r="W153"/>
  <c r="X151"/>
  <c r="V151" s="1"/>
  <c r="U154"/>
  <c r="T153"/>
  <c r="AT148"/>
  <c r="Y148"/>
  <c r="I174"/>
  <c r="K174" s="1"/>
  <c r="J171"/>
  <c r="L171" s="1"/>
  <c r="R167"/>
  <c r="Q167" s="1"/>
  <c r="AH154"/>
  <c r="AJ149"/>
  <c r="AR145"/>
  <c r="AQ145" s="1"/>
  <c r="H176"/>
  <c r="I175" s="1"/>
  <c r="K175" s="1"/>
  <c r="AL149" l="1"/>
  <c r="AK149"/>
  <c r="AI153"/>
  <c r="W154"/>
  <c r="X152"/>
  <c r="V152" s="1"/>
  <c r="U155"/>
  <c r="T154"/>
  <c r="AT149"/>
  <c r="Y149"/>
  <c r="R168"/>
  <c r="Q168" s="1"/>
  <c r="J172"/>
  <c r="L172" s="1"/>
  <c r="AJ150"/>
  <c r="AH155"/>
  <c r="AR146"/>
  <c r="AQ146" s="1"/>
  <c r="H177"/>
  <c r="AL150" l="1"/>
  <c r="AK150"/>
  <c r="AI154"/>
  <c r="W155"/>
  <c r="X153"/>
  <c r="V153" s="1"/>
  <c r="T155"/>
  <c r="U156"/>
  <c r="AT150"/>
  <c r="Y150"/>
  <c r="I176"/>
  <c r="K176" s="1"/>
  <c r="R169"/>
  <c r="Q169" s="1"/>
  <c r="J173"/>
  <c r="L173" s="1"/>
  <c r="AH156"/>
  <c r="AJ151"/>
  <c r="AR147"/>
  <c r="AQ147" s="1"/>
  <c r="H178"/>
  <c r="AL151" l="1"/>
  <c r="AR148" s="1"/>
  <c r="AQ148" s="1"/>
  <c r="AK151"/>
  <c r="AI155"/>
  <c r="W156"/>
  <c r="X154"/>
  <c r="V154" s="1"/>
  <c r="T156"/>
  <c r="U157"/>
  <c r="AT151"/>
  <c r="Y151"/>
  <c r="I177"/>
  <c r="K177" s="1"/>
  <c r="J174"/>
  <c r="R170"/>
  <c r="Q170" s="1"/>
  <c r="AJ152"/>
  <c r="AH157"/>
  <c r="L174"/>
  <c r="H179"/>
  <c r="AL152" l="1"/>
  <c r="AK152"/>
  <c r="AI156"/>
  <c r="W157"/>
  <c r="X155"/>
  <c r="V155" s="1"/>
  <c r="T157"/>
  <c r="U158"/>
  <c r="AT152"/>
  <c r="Y152"/>
  <c r="I178"/>
  <c r="K178" s="1"/>
  <c r="R171"/>
  <c r="Q171" s="1"/>
  <c r="J175"/>
  <c r="L175" s="1"/>
  <c r="AH158"/>
  <c r="AR149"/>
  <c r="AQ149" s="1"/>
  <c r="AJ153"/>
  <c r="H180"/>
  <c r="I179" s="1"/>
  <c r="K179" s="1"/>
  <c r="AL153" l="1"/>
  <c r="AK153"/>
  <c r="AI157"/>
  <c r="W158"/>
  <c r="X156"/>
  <c r="V156" s="1"/>
  <c r="U159"/>
  <c r="T158"/>
  <c r="AT153"/>
  <c r="Y153"/>
  <c r="J176"/>
  <c r="L176" s="1"/>
  <c r="R172"/>
  <c r="Q172" s="1"/>
  <c r="AR150"/>
  <c r="AQ150" s="1"/>
  <c r="AH159"/>
  <c r="AH160"/>
  <c r="AJ154"/>
  <c r="H181"/>
  <c r="AL154" l="1"/>
  <c r="AR151" s="1"/>
  <c r="AQ151" s="1"/>
  <c r="AK154"/>
  <c r="AI158"/>
  <c r="AI159"/>
  <c r="W159"/>
  <c r="X157"/>
  <c r="V157" s="1"/>
  <c r="U160"/>
  <c r="T159"/>
  <c r="AT154"/>
  <c r="Y154"/>
  <c r="I180"/>
  <c r="K180" s="1"/>
  <c r="J177"/>
  <c r="R173"/>
  <c r="Q173" s="1"/>
  <c r="AJ155"/>
  <c r="AH161"/>
  <c r="AJ156"/>
  <c r="L177"/>
  <c r="AL156" l="1"/>
  <c r="AK156"/>
  <c r="AL155"/>
  <c r="AR152" s="1"/>
  <c r="AQ152" s="1"/>
  <c r="AK155"/>
  <c r="AI160"/>
  <c r="W160"/>
  <c r="X158"/>
  <c r="V158" s="1"/>
  <c r="U161"/>
  <c r="T160"/>
  <c r="AT155"/>
  <c r="Y155"/>
  <c r="R174"/>
  <c r="Q174" s="1"/>
  <c r="AJ157"/>
  <c r="AH162"/>
  <c r="AR153"/>
  <c r="AQ153" s="1"/>
  <c r="H183"/>
  <c r="H182"/>
  <c r="AL157" l="1"/>
  <c r="AR154" s="1"/>
  <c r="AQ154" s="1"/>
  <c r="AK157"/>
  <c r="AI161"/>
  <c r="W161"/>
  <c r="X159"/>
  <c r="V159" s="1"/>
  <c r="U162"/>
  <c r="T161"/>
  <c r="AT156"/>
  <c r="Y156"/>
  <c r="I181"/>
  <c r="K181" s="1"/>
  <c r="I182"/>
  <c r="K182" s="1"/>
  <c r="J179"/>
  <c r="L179" s="1"/>
  <c r="J178"/>
  <c r="L178" s="1"/>
  <c r="AJ158"/>
  <c r="AH163"/>
  <c r="AI162" s="1"/>
  <c r="AL158" l="1"/>
  <c r="AK158"/>
  <c r="W162"/>
  <c r="X160"/>
  <c r="V160" s="1"/>
  <c r="T162"/>
  <c r="U163"/>
  <c r="AT157"/>
  <c r="Y157"/>
  <c r="R176"/>
  <c r="Q176" s="1"/>
  <c r="R175"/>
  <c r="Q175" s="1"/>
  <c r="AJ159"/>
  <c r="AR155"/>
  <c r="AQ155" s="1"/>
  <c r="AH164"/>
  <c r="H185"/>
  <c r="H184"/>
  <c r="AL159" l="1"/>
  <c r="AK159"/>
  <c r="AI163"/>
  <c r="W163"/>
  <c r="X161"/>
  <c r="V161" s="1"/>
  <c r="T163"/>
  <c r="U164"/>
  <c r="AT158"/>
  <c r="Y158"/>
  <c r="I184"/>
  <c r="K184" s="1"/>
  <c r="I183"/>
  <c r="K183" s="1"/>
  <c r="J181"/>
  <c r="J180"/>
  <c r="L180" s="1"/>
  <c r="AH165"/>
  <c r="AR156"/>
  <c r="AQ156" s="1"/>
  <c r="AJ160"/>
  <c r="H186"/>
  <c r="I185" s="1"/>
  <c r="K185" s="1"/>
  <c r="L181"/>
  <c r="AL160" l="1"/>
  <c r="AK160"/>
  <c r="AI164"/>
  <c r="W164"/>
  <c r="X162"/>
  <c r="V162" s="1"/>
  <c r="T164"/>
  <c r="U165"/>
  <c r="AT159"/>
  <c r="Y159"/>
  <c r="J182"/>
  <c r="L182" s="1"/>
  <c r="R177"/>
  <c r="Q177" s="1"/>
  <c r="R178"/>
  <c r="Q178" s="1"/>
  <c r="AR157"/>
  <c r="AQ157" s="1"/>
  <c r="AH166"/>
  <c r="AI165" s="1"/>
  <c r="AJ161"/>
  <c r="H187"/>
  <c r="AL161" l="1"/>
  <c r="AK161"/>
  <c r="W165"/>
  <c r="X163"/>
  <c r="V163" s="1"/>
  <c r="U166"/>
  <c r="T165"/>
  <c r="AT160"/>
  <c r="Y160"/>
  <c r="I186"/>
  <c r="K186" s="1"/>
  <c r="J183"/>
  <c r="R179"/>
  <c r="Q179" s="1"/>
  <c r="AJ162"/>
  <c r="AH167"/>
  <c r="AR158"/>
  <c r="AQ158" s="1"/>
  <c r="L183"/>
  <c r="H188"/>
  <c r="AL162" l="1"/>
  <c r="AK162"/>
  <c r="AI166"/>
  <c r="W166"/>
  <c r="X164"/>
  <c r="V164" s="1"/>
  <c r="U167"/>
  <c r="T166"/>
  <c r="AT161"/>
  <c r="Y161"/>
  <c r="I187"/>
  <c r="K187" s="1"/>
  <c r="J184"/>
  <c r="R180"/>
  <c r="Q180" s="1"/>
  <c r="AJ163"/>
  <c r="AR159"/>
  <c r="AQ159" s="1"/>
  <c r="AH168"/>
  <c r="H189"/>
  <c r="L184"/>
  <c r="AL163" l="1"/>
  <c r="AK163"/>
  <c r="AI167"/>
  <c r="W167"/>
  <c r="X165"/>
  <c r="V165" s="1"/>
  <c r="U168"/>
  <c r="T167"/>
  <c r="AT162"/>
  <c r="Y162"/>
  <c r="I188"/>
  <c r="K188" s="1"/>
  <c r="J185"/>
  <c r="R181"/>
  <c r="Q181" s="1"/>
  <c r="AJ164"/>
  <c r="AH169"/>
  <c r="AR160"/>
  <c r="AQ160" s="1"/>
  <c r="L185"/>
  <c r="H190"/>
  <c r="AL164" l="1"/>
  <c r="AK164"/>
  <c r="AI168"/>
  <c r="W168"/>
  <c r="X166"/>
  <c r="V166" s="1"/>
  <c r="T168"/>
  <c r="U169"/>
  <c r="AT163"/>
  <c r="Y163"/>
  <c r="I189"/>
  <c r="K189" s="1"/>
  <c r="J186"/>
  <c r="L186" s="1"/>
  <c r="R182"/>
  <c r="Q182" s="1"/>
  <c r="AJ165"/>
  <c r="AR161"/>
  <c r="AQ161" s="1"/>
  <c r="AH170"/>
  <c r="H191"/>
  <c r="AL165" l="1"/>
  <c r="AK165"/>
  <c r="AI169"/>
  <c r="W169"/>
  <c r="X167"/>
  <c r="V167" s="1"/>
  <c r="U170"/>
  <c r="T169"/>
  <c r="AT164"/>
  <c r="Y164"/>
  <c r="I190"/>
  <c r="K190" s="1"/>
  <c r="J187"/>
  <c r="R183"/>
  <c r="Q183" s="1"/>
  <c r="AJ166"/>
  <c r="AH171"/>
  <c r="AR162"/>
  <c r="AQ162" s="1"/>
  <c r="L187"/>
  <c r="H192"/>
  <c r="AL166" l="1"/>
  <c r="AR163" s="1"/>
  <c r="AQ163" s="1"/>
  <c r="AK166"/>
  <c r="AI170"/>
  <c r="W170"/>
  <c r="X168"/>
  <c r="V168" s="1"/>
  <c r="T170"/>
  <c r="U171"/>
  <c r="AT165"/>
  <c r="Y165"/>
  <c r="I191"/>
  <c r="K191" s="1"/>
  <c r="J188"/>
  <c r="L188" s="1"/>
  <c r="R184"/>
  <c r="Q184" s="1"/>
  <c r="AH172"/>
  <c r="AJ167"/>
  <c r="H193"/>
  <c r="I192" s="1"/>
  <c r="K192" s="1"/>
  <c r="AL167" l="1"/>
  <c r="AK167"/>
  <c r="AI171"/>
  <c r="W171"/>
  <c r="X169"/>
  <c r="V169" s="1"/>
  <c r="U172"/>
  <c r="T171"/>
  <c r="AT166"/>
  <c r="Y166"/>
  <c r="J189"/>
  <c r="R185"/>
  <c r="Q185" s="1"/>
  <c r="AR164"/>
  <c r="AQ164" s="1"/>
  <c r="AH173"/>
  <c r="AJ168"/>
  <c r="L189"/>
  <c r="AL168" l="1"/>
  <c r="AK168"/>
  <c r="AI172"/>
  <c r="W172"/>
  <c r="X170"/>
  <c r="V170" s="1"/>
  <c r="T172"/>
  <c r="U173"/>
  <c r="AT167"/>
  <c r="Y167"/>
  <c r="R186"/>
  <c r="Q186" s="1"/>
  <c r="AJ169"/>
  <c r="AR165"/>
  <c r="AQ165" s="1"/>
  <c r="AH174"/>
  <c r="H195"/>
  <c r="H194"/>
  <c r="AL169" l="1"/>
  <c r="AK169"/>
  <c r="AI173"/>
  <c r="W173"/>
  <c r="X171"/>
  <c r="V171" s="1"/>
  <c r="U174"/>
  <c r="T173"/>
  <c r="AT168"/>
  <c r="Y168"/>
  <c r="I193"/>
  <c r="K193" s="1"/>
  <c r="I194"/>
  <c r="K194" s="1"/>
  <c r="J190"/>
  <c r="L190" s="1"/>
  <c r="J191"/>
  <c r="AJ170"/>
  <c r="AR166"/>
  <c r="AQ166" s="1"/>
  <c r="AH175"/>
  <c r="H196"/>
  <c r="L191"/>
  <c r="AL170" l="1"/>
  <c r="AK170"/>
  <c r="AI174"/>
  <c r="W174"/>
  <c r="X172"/>
  <c r="V172" s="1"/>
  <c r="T174"/>
  <c r="U175"/>
  <c r="AT169"/>
  <c r="Y169"/>
  <c r="I195"/>
  <c r="K195" s="1"/>
  <c r="R188"/>
  <c r="Q188" s="1"/>
  <c r="R187"/>
  <c r="Q187" s="1"/>
  <c r="J192"/>
  <c r="L192" s="1"/>
  <c r="AJ171"/>
  <c r="AH176"/>
  <c r="AR167"/>
  <c r="AQ167" s="1"/>
  <c r="H197"/>
  <c r="I196" s="1"/>
  <c r="K196" s="1"/>
  <c r="AL171" l="1"/>
  <c r="AR168" s="1"/>
  <c r="AQ168" s="1"/>
  <c r="AK171"/>
  <c r="AI175"/>
  <c r="W175"/>
  <c r="X173"/>
  <c r="V173" s="1"/>
  <c r="U176"/>
  <c r="T175"/>
  <c r="AT170"/>
  <c r="Y170"/>
  <c r="J193"/>
  <c r="L193" s="1"/>
  <c r="R189"/>
  <c r="Q189" s="1"/>
  <c r="AJ172"/>
  <c r="AH177"/>
  <c r="AL172" l="1"/>
  <c r="AK172"/>
  <c r="AI176"/>
  <c r="W176"/>
  <c r="X174"/>
  <c r="V174" s="1"/>
  <c r="U177"/>
  <c r="T176"/>
  <c r="AT171"/>
  <c r="Y171"/>
  <c r="R190"/>
  <c r="Q190" s="1"/>
  <c r="AJ173"/>
  <c r="AH178"/>
  <c r="AR169"/>
  <c r="AQ169" s="1"/>
  <c r="H199"/>
  <c r="H198"/>
  <c r="AL173" l="1"/>
  <c r="AR170" s="1"/>
  <c r="AQ170" s="1"/>
  <c r="AK173"/>
  <c r="AI177"/>
  <c r="W177"/>
  <c r="X175"/>
  <c r="V175" s="1"/>
  <c r="U178"/>
  <c r="T177"/>
  <c r="AT172"/>
  <c r="Y172"/>
  <c r="I198"/>
  <c r="K198" s="1"/>
  <c r="I197"/>
  <c r="K197" s="1"/>
  <c r="J195"/>
  <c r="L195" s="1"/>
  <c r="J194"/>
  <c r="L194" s="1"/>
  <c r="AJ174"/>
  <c r="AH179"/>
  <c r="H200"/>
  <c r="AL174" l="1"/>
  <c r="AR171" s="1"/>
  <c r="AQ171" s="1"/>
  <c r="AK174"/>
  <c r="AI178"/>
  <c r="W178"/>
  <c r="X176"/>
  <c r="V176" s="1"/>
  <c r="T178"/>
  <c r="U179"/>
  <c r="AT173"/>
  <c r="Y173"/>
  <c r="I199"/>
  <c r="K199" s="1"/>
  <c r="J196"/>
  <c r="L196" s="1"/>
  <c r="R191"/>
  <c r="Q191" s="1"/>
  <c r="R192"/>
  <c r="Q192" s="1"/>
  <c r="AJ175"/>
  <c r="AH180"/>
  <c r="H201"/>
  <c r="AL175" l="1"/>
  <c r="AK175"/>
  <c r="AI179"/>
  <c r="W179"/>
  <c r="X177"/>
  <c r="V177" s="1"/>
  <c r="T179"/>
  <c r="U180"/>
  <c r="AT174"/>
  <c r="Y174"/>
  <c r="I200"/>
  <c r="K200" s="1"/>
  <c r="J197"/>
  <c r="R193"/>
  <c r="Q193" s="1"/>
  <c r="AH181"/>
  <c r="AH182"/>
  <c r="AR172"/>
  <c r="AQ172" s="1"/>
  <c r="AJ176"/>
  <c r="L197"/>
  <c r="AL176" l="1"/>
  <c r="AK176"/>
  <c r="AI181"/>
  <c r="AI180"/>
  <c r="W180"/>
  <c r="X178"/>
  <c r="V178" s="1"/>
  <c r="T180"/>
  <c r="U181"/>
  <c r="AT175"/>
  <c r="Y175"/>
  <c r="R194"/>
  <c r="Q194" s="1"/>
  <c r="AJ178"/>
  <c r="AH183"/>
  <c r="AR173"/>
  <c r="AQ173" s="1"/>
  <c r="AJ177"/>
  <c r="H203"/>
  <c r="H202"/>
  <c r="AL178" l="1"/>
  <c r="AK178"/>
  <c r="AL177"/>
  <c r="AK177"/>
  <c r="AI182"/>
  <c r="W181"/>
  <c r="X179"/>
  <c r="V179" s="1"/>
  <c r="U182"/>
  <c r="T181"/>
  <c r="AT176"/>
  <c r="Y176"/>
  <c r="I201"/>
  <c r="K201" s="1"/>
  <c r="I202"/>
  <c r="K202" s="1"/>
  <c r="J199"/>
  <c r="L199" s="1"/>
  <c r="J198"/>
  <c r="L198" s="1"/>
  <c r="AR174"/>
  <c r="AQ174" s="1"/>
  <c r="AH184"/>
  <c r="AR175"/>
  <c r="AQ175" s="1"/>
  <c r="AJ179"/>
  <c r="H204"/>
  <c r="AL179" l="1"/>
  <c r="AK179"/>
  <c r="AI183"/>
  <c r="W182"/>
  <c r="X180"/>
  <c r="V180" s="1"/>
  <c r="U183"/>
  <c r="T182"/>
  <c r="AT177"/>
  <c r="Y177"/>
  <c r="I203"/>
  <c r="K203" s="1"/>
  <c r="R196"/>
  <c r="Q196" s="1"/>
  <c r="R195"/>
  <c r="Q195" s="1"/>
  <c r="J200"/>
  <c r="L200" s="1"/>
  <c r="AR176"/>
  <c r="AQ176" s="1"/>
  <c r="AH185"/>
  <c r="AJ180"/>
  <c r="H205"/>
  <c r="AL180" l="1"/>
  <c r="AK180"/>
  <c r="AI184"/>
  <c r="W183"/>
  <c r="X181"/>
  <c r="V181" s="1"/>
  <c r="U184"/>
  <c r="T183"/>
  <c r="AT178"/>
  <c r="Y178"/>
  <c r="I204"/>
  <c r="K204" s="1"/>
  <c r="J201"/>
  <c r="R197"/>
  <c r="Q197" s="1"/>
  <c r="AJ181"/>
  <c r="AR177"/>
  <c r="AQ177" s="1"/>
  <c r="AH186"/>
  <c r="L201"/>
  <c r="AL181" l="1"/>
  <c r="AK181"/>
  <c r="AI185"/>
  <c r="W184"/>
  <c r="X182"/>
  <c r="V182" s="1"/>
  <c r="U185"/>
  <c r="T184"/>
  <c r="AT179"/>
  <c r="Y179"/>
  <c r="R198"/>
  <c r="Q198" s="1"/>
  <c r="AJ182"/>
  <c r="AH187"/>
  <c r="AR178"/>
  <c r="AQ178" s="1"/>
  <c r="H207"/>
  <c r="H206"/>
  <c r="AL182" l="1"/>
  <c r="AK182"/>
  <c r="AI186"/>
  <c r="W185"/>
  <c r="X183"/>
  <c r="V183" s="1"/>
  <c r="T185"/>
  <c r="U186"/>
  <c r="AT180"/>
  <c r="Y180"/>
  <c r="I205"/>
  <c r="K205" s="1"/>
  <c r="I206"/>
  <c r="K206" s="1"/>
  <c r="J202"/>
  <c r="L202" s="1"/>
  <c r="J203"/>
  <c r="AH188"/>
  <c r="AI187" s="1"/>
  <c r="AR179"/>
  <c r="AQ179" s="1"/>
  <c r="AJ183"/>
  <c r="H208"/>
  <c r="L203"/>
  <c r="AL183" l="1"/>
  <c r="AK183"/>
  <c r="W186"/>
  <c r="X184"/>
  <c r="V184" s="1"/>
  <c r="T186"/>
  <c r="U187"/>
  <c r="AT181"/>
  <c r="Y181"/>
  <c r="I207"/>
  <c r="K207" s="1"/>
  <c r="J204"/>
  <c r="L204" s="1"/>
  <c r="R200"/>
  <c r="Q200" s="1"/>
  <c r="R199"/>
  <c r="Q199" s="1"/>
  <c r="AR180"/>
  <c r="AQ180" s="1"/>
  <c r="AH189"/>
  <c r="AI188" s="1"/>
  <c r="AJ184"/>
  <c r="H209"/>
  <c r="AL184" l="1"/>
  <c r="AK184"/>
  <c r="W187"/>
  <c r="X185"/>
  <c r="V185" s="1"/>
  <c r="T187"/>
  <c r="U188"/>
  <c r="AT182"/>
  <c r="Y182"/>
  <c r="I208"/>
  <c r="K208" s="1"/>
  <c r="J205"/>
  <c r="L205" s="1"/>
  <c r="R201"/>
  <c r="Q201" s="1"/>
  <c r="AJ185"/>
  <c r="AR181"/>
  <c r="AQ181" s="1"/>
  <c r="AH190"/>
  <c r="H210"/>
  <c r="I209" s="1"/>
  <c r="K209" s="1"/>
  <c r="AL185" l="1"/>
  <c r="AK185"/>
  <c r="AI189"/>
  <c r="W188"/>
  <c r="X186"/>
  <c r="V186" s="1"/>
  <c r="U189"/>
  <c r="T188"/>
  <c r="AT183"/>
  <c r="Y183"/>
  <c r="R202"/>
  <c r="Q202" s="1"/>
  <c r="J206"/>
  <c r="L206" s="1"/>
  <c r="AH191"/>
  <c r="AR182"/>
  <c r="AQ182" s="1"/>
  <c r="AJ186"/>
  <c r="AL186" l="1"/>
  <c r="AR183" s="1"/>
  <c r="AQ183" s="1"/>
  <c r="AK186"/>
  <c r="AI190"/>
  <c r="W189"/>
  <c r="X187"/>
  <c r="V187" s="1"/>
  <c r="U190"/>
  <c r="T189"/>
  <c r="AT184"/>
  <c r="Y184"/>
  <c r="R203"/>
  <c r="Q203" s="1"/>
  <c r="AH192"/>
  <c r="AJ187"/>
  <c r="H212"/>
  <c r="H211"/>
  <c r="AL187" l="1"/>
  <c r="AK187"/>
  <c r="AI191"/>
  <c r="W190"/>
  <c r="X188"/>
  <c r="V188" s="1"/>
  <c r="U191"/>
  <c r="T190"/>
  <c r="AT185"/>
  <c r="Y185"/>
  <c r="I210"/>
  <c r="K210" s="1"/>
  <c r="I211"/>
  <c r="K211" s="1"/>
  <c r="J207"/>
  <c r="L207" s="1"/>
  <c r="J208"/>
  <c r="L208" s="1"/>
  <c r="AJ188"/>
  <c r="AR184"/>
  <c r="AQ184" s="1"/>
  <c r="AH193"/>
  <c r="H213"/>
  <c r="I212" s="1"/>
  <c r="K212" s="1"/>
  <c r="AL188" l="1"/>
  <c r="AK188"/>
  <c r="AI192"/>
  <c r="W191"/>
  <c r="X189"/>
  <c r="V189" s="1"/>
  <c r="T191"/>
  <c r="U192"/>
  <c r="AT186"/>
  <c r="Y186"/>
  <c r="J209"/>
  <c r="L209" s="1"/>
  <c r="R204"/>
  <c r="Q204" s="1"/>
  <c r="R205"/>
  <c r="Q205" s="1"/>
  <c r="AH194"/>
  <c r="AI193" s="1"/>
  <c r="AR185"/>
  <c r="AQ185" s="1"/>
  <c r="AJ189"/>
  <c r="AL189" l="1"/>
  <c r="AK189"/>
  <c r="W192"/>
  <c r="X190"/>
  <c r="V190" s="1"/>
  <c r="U193"/>
  <c r="T192"/>
  <c r="AT187"/>
  <c r="Y187"/>
  <c r="R206"/>
  <c r="Q206" s="1"/>
  <c r="AR186"/>
  <c r="AQ186" s="1"/>
  <c r="AH195"/>
  <c r="AJ190"/>
  <c r="H215"/>
  <c r="H214"/>
  <c r="AL190" l="1"/>
  <c r="AK190"/>
  <c r="AI194"/>
  <c r="W193"/>
  <c r="X191"/>
  <c r="V191" s="1"/>
  <c r="T193"/>
  <c r="U194"/>
  <c r="AT188"/>
  <c r="Y188"/>
  <c r="I214"/>
  <c r="K214" s="1"/>
  <c r="I213"/>
  <c r="K213" s="1"/>
  <c r="J210"/>
  <c r="L210" s="1"/>
  <c r="J211"/>
  <c r="AJ191"/>
  <c r="AH196"/>
  <c r="AR187"/>
  <c r="AQ187" s="1"/>
  <c r="H216"/>
  <c r="L211"/>
  <c r="AL191" l="1"/>
  <c r="AR188" s="1"/>
  <c r="AQ188" s="1"/>
  <c r="AK191"/>
  <c r="AI195"/>
  <c r="W194"/>
  <c r="X192"/>
  <c r="V192" s="1"/>
  <c r="U195"/>
  <c r="T194"/>
  <c r="AT189"/>
  <c r="Y189"/>
  <c r="I215"/>
  <c r="K215" s="1"/>
  <c r="R207"/>
  <c r="Q207" s="1"/>
  <c r="R208"/>
  <c r="Q208" s="1"/>
  <c r="J212"/>
  <c r="L212" s="1"/>
  <c r="AH197"/>
  <c r="AJ192"/>
  <c r="H217"/>
  <c r="AL192" l="1"/>
  <c r="AK192"/>
  <c r="AI196"/>
  <c r="W195"/>
  <c r="X193"/>
  <c r="V193" s="1"/>
  <c r="U196"/>
  <c r="T195"/>
  <c r="AT190"/>
  <c r="Y190"/>
  <c r="I216"/>
  <c r="K216" s="1"/>
  <c r="J213"/>
  <c r="L213" s="1"/>
  <c r="R209"/>
  <c r="Q209" s="1"/>
  <c r="AR189"/>
  <c r="AQ189" s="1"/>
  <c r="AH198"/>
  <c r="AJ193"/>
  <c r="H218"/>
  <c r="I217" s="1"/>
  <c r="K217" s="1"/>
  <c r="AL193" l="1"/>
  <c r="AK193"/>
  <c r="AI197"/>
  <c r="W196"/>
  <c r="X194"/>
  <c r="V194" s="1"/>
  <c r="U197"/>
  <c r="T196"/>
  <c r="AT191"/>
  <c r="Y191"/>
  <c r="R210"/>
  <c r="Q210" s="1"/>
  <c r="J214"/>
  <c r="L214" s="1"/>
  <c r="AJ194"/>
  <c r="AR190"/>
  <c r="AQ190" s="1"/>
  <c r="AH199"/>
  <c r="AL194" l="1"/>
  <c r="AK194"/>
  <c r="AI198"/>
  <c r="W197"/>
  <c r="X195"/>
  <c r="V195" s="1"/>
  <c r="U198"/>
  <c r="T197"/>
  <c r="AT192"/>
  <c r="Y192"/>
  <c r="R211"/>
  <c r="Q211" s="1"/>
  <c r="AH200"/>
  <c r="AR191"/>
  <c r="AQ191" s="1"/>
  <c r="AJ195"/>
  <c r="H220"/>
  <c r="H219"/>
  <c r="AL195" l="1"/>
  <c r="AK195"/>
  <c r="AI199"/>
  <c r="W198"/>
  <c r="X196"/>
  <c r="V196" s="1"/>
  <c r="U199"/>
  <c r="T198"/>
  <c r="AT193"/>
  <c r="Y193"/>
  <c r="I218"/>
  <c r="K218" s="1"/>
  <c r="I219"/>
  <c r="K219" s="1"/>
  <c r="J215"/>
  <c r="L215" s="1"/>
  <c r="J216"/>
  <c r="AR192"/>
  <c r="AQ192" s="1"/>
  <c r="AH201"/>
  <c r="AJ196"/>
  <c r="L216"/>
  <c r="H221"/>
  <c r="I220" s="1"/>
  <c r="K220" s="1"/>
  <c r="AL196" l="1"/>
  <c r="AK196"/>
  <c r="AI200"/>
  <c r="W199"/>
  <c r="X197"/>
  <c r="V197" s="1"/>
  <c r="T199"/>
  <c r="U200"/>
  <c r="AT194"/>
  <c r="Y194"/>
  <c r="J217"/>
  <c r="R212"/>
  <c r="Q212" s="1"/>
  <c r="R213"/>
  <c r="Q213" s="1"/>
  <c r="AJ197"/>
  <c r="AR193"/>
  <c r="AQ193" s="1"/>
  <c r="AH202"/>
  <c r="L217"/>
  <c r="AL197" l="1"/>
  <c r="AR194" s="1"/>
  <c r="AQ194" s="1"/>
  <c r="AK197"/>
  <c r="AI201"/>
  <c r="W200"/>
  <c r="X198"/>
  <c r="V198" s="1"/>
  <c r="T200"/>
  <c r="U201"/>
  <c r="AT195"/>
  <c r="Y195"/>
  <c r="R214"/>
  <c r="Q214" s="1"/>
  <c r="AJ198"/>
  <c r="AH203"/>
  <c r="H223"/>
  <c r="H222"/>
  <c r="AL198" l="1"/>
  <c r="AK198"/>
  <c r="AI202"/>
  <c r="AJ199"/>
  <c r="W201"/>
  <c r="X199"/>
  <c r="V199" s="1"/>
  <c r="T201"/>
  <c r="U202"/>
  <c r="AT196"/>
  <c r="Y196"/>
  <c r="I221"/>
  <c r="K221" s="1"/>
  <c r="I222"/>
  <c r="K222" s="1"/>
  <c r="J219"/>
  <c r="L219" s="1"/>
  <c r="J218"/>
  <c r="L218" s="1"/>
  <c r="AH204"/>
  <c r="AR195"/>
  <c r="AQ195" s="1"/>
  <c r="H224"/>
  <c r="I223" s="1"/>
  <c r="K223" s="1"/>
  <c r="AI203" l="1"/>
  <c r="AL199"/>
  <c r="AR196" s="1"/>
  <c r="AQ196" s="1"/>
  <c r="AK199"/>
  <c r="AJ200"/>
  <c r="W202"/>
  <c r="X200"/>
  <c r="V200" s="1"/>
  <c r="U203"/>
  <c r="T202"/>
  <c r="AT197"/>
  <c r="Y197"/>
  <c r="J220"/>
  <c r="L220" s="1"/>
  <c r="R216"/>
  <c r="Q216" s="1"/>
  <c r="R215"/>
  <c r="Q215" s="1"/>
  <c r="H225"/>
  <c r="AJ204" l="1"/>
  <c r="AL200"/>
  <c r="AR197" s="1"/>
  <c r="AQ197" s="1"/>
  <c r="AK200"/>
  <c r="AI204"/>
  <c r="AK204" s="1"/>
  <c r="AJ201"/>
  <c r="W203"/>
  <c r="X201"/>
  <c r="V201" s="1"/>
  <c r="U204"/>
  <c r="T203"/>
  <c r="AJ203"/>
  <c r="AL203" s="1"/>
  <c r="AT198"/>
  <c r="Y198"/>
  <c r="I224"/>
  <c r="K224" s="1"/>
  <c r="J221"/>
  <c r="L221" s="1"/>
  <c r="R217"/>
  <c r="Q217" s="1"/>
  <c r="AE24"/>
  <c r="AN31" s="1"/>
  <c r="AJ202"/>
  <c r="H226"/>
  <c r="AL202" l="1"/>
  <c r="AK202"/>
  <c r="AL201"/>
  <c r="AR198" s="1"/>
  <c r="AQ198" s="1"/>
  <c r="AK201"/>
  <c r="AK203"/>
  <c r="W204"/>
  <c r="X202"/>
  <c r="V202" s="1"/>
  <c r="U205"/>
  <c r="T204"/>
  <c r="AW4"/>
  <c r="AW2"/>
  <c r="AW5"/>
  <c r="AW3"/>
  <c r="AT199"/>
  <c r="Y199"/>
  <c r="AR200"/>
  <c r="AQ200" s="1"/>
  <c r="AR199"/>
  <c r="AQ199" s="1"/>
  <c r="I225"/>
  <c r="K225" s="1"/>
  <c r="AR204"/>
  <c r="AQ204" s="1"/>
  <c r="AN12" s="1"/>
  <c r="J222"/>
  <c r="R218"/>
  <c r="Q218" s="1"/>
  <c r="AE27"/>
  <c r="AN16"/>
  <c r="AN14"/>
  <c r="AR201"/>
  <c r="AQ201" s="1"/>
  <c r="AN24" s="1"/>
  <c r="AR203"/>
  <c r="AQ203" s="1"/>
  <c r="AN22" s="1"/>
  <c r="AR202"/>
  <c r="AQ202" s="1"/>
  <c r="AN20" s="1"/>
  <c r="H227"/>
  <c r="L222"/>
  <c r="W205" l="1"/>
  <c r="X203"/>
  <c r="V203" s="1"/>
  <c r="T205"/>
  <c r="U206"/>
  <c r="AW10"/>
  <c r="AT200"/>
  <c r="Y200"/>
  <c r="I226"/>
  <c r="K226" s="1"/>
  <c r="R219"/>
  <c r="Q219" s="1"/>
  <c r="J223"/>
  <c r="L223" s="1"/>
  <c r="AN8"/>
  <c r="AN29"/>
  <c r="AN10"/>
  <c r="AN18"/>
  <c r="W206" l="1"/>
  <c r="X204"/>
  <c r="V204" s="1"/>
  <c r="T206"/>
  <c r="U207"/>
  <c r="AW9"/>
  <c r="AT201"/>
  <c r="AW8" s="1"/>
  <c r="Y201"/>
  <c r="R220"/>
  <c r="Q220" s="1"/>
  <c r="H229"/>
  <c r="H228"/>
  <c r="W207" l="1"/>
  <c r="X205"/>
  <c r="V205" s="1"/>
  <c r="U208"/>
  <c r="T207"/>
  <c r="AT202"/>
  <c r="Y202"/>
  <c r="I227"/>
  <c r="K227" s="1"/>
  <c r="I228"/>
  <c r="K228" s="1"/>
  <c r="J225"/>
  <c r="L225" s="1"/>
  <c r="J224"/>
  <c r="L224" s="1"/>
  <c r="W208" l="1"/>
  <c r="X206"/>
  <c r="V206" s="1"/>
  <c r="U209"/>
  <c r="T208"/>
  <c r="AW7"/>
  <c r="AT203"/>
  <c r="AW6" s="1"/>
  <c r="Y203"/>
  <c r="R221"/>
  <c r="Q221" s="1"/>
  <c r="R222"/>
  <c r="Q222" s="1"/>
  <c r="H231"/>
  <c r="H230"/>
  <c r="W209" l="1"/>
  <c r="X207"/>
  <c r="V207" s="1"/>
  <c r="U210"/>
  <c r="T209"/>
  <c r="AT204"/>
  <c r="Y204"/>
  <c r="I230"/>
  <c r="K230" s="1"/>
  <c r="I229"/>
  <c r="K229" s="1"/>
  <c r="J227"/>
  <c r="L227" s="1"/>
  <c r="J226"/>
  <c r="L226" s="1"/>
  <c r="H232"/>
  <c r="W210" l="1"/>
  <c r="X208"/>
  <c r="V208" s="1"/>
  <c r="T210"/>
  <c r="U211"/>
  <c r="AT205"/>
  <c r="Y205"/>
  <c r="I231"/>
  <c r="K231" s="1"/>
  <c r="R224"/>
  <c r="Q224" s="1"/>
  <c r="R223"/>
  <c r="Q223" s="1"/>
  <c r="J228"/>
  <c r="L228" s="1"/>
  <c r="H233"/>
  <c r="W211" l="1"/>
  <c r="X209"/>
  <c r="V209" s="1"/>
  <c r="T211"/>
  <c r="U212"/>
  <c r="AT206"/>
  <c r="Y206"/>
  <c r="I232"/>
  <c r="K232" s="1"/>
  <c r="R225"/>
  <c r="Q225" s="1"/>
  <c r="J229"/>
  <c r="L229" s="1"/>
  <c r="W212" l="1"/>
  <c r="X210"/>
  <c r="V210" s="1"/>
  <c r="T212"/>
  <c r="U213"/>
  <c r="AT207"/>
  <c r="Y207"/>
  <c r="R226"/>
  <c r="Q226" s="1"/>
  <c r="H235"/>
  <c r="H234"/>
  <c r="W213" l="1"/>
  <c r="X211"/>
  <c r="V211" s="1"/>
  <c r="U214"/>
  <c r="T213"/>
  <c r="AT208"/>
  <c r="Y208"/>
  <c r="I234"/>
  <c r="K234" s="1"/>
  <c r="I233"/>
  <c r="K233" s="1"/>
  <c r="J231"/>
  <c r="L231" s="1"/>
  <c r="J230"/>
  <c r="L230" s="1"/>
  <c r="H236"/>
  <c r="W214" l="1"/>
  <c r="X212"/>
  <c r="V212" s="1"/>
  <c r="U215"/>
  <c r="T214"/>
  <c r="AT209"/>
  <c r="Y209"/>
  <c r="I235"/>
  <c r="K235" s="1"/>
  <c r="R228"/>
  <c r="Q228" s="1"/>
  <c r="R227"/>
  <c r="Q227" s="1"/>
  <c r="J232"/>
  <c r="L232" s="1"/>
  <c r="H237"/>
  <c r="W215" l="1"/>
  <c r="X213"/>
  <c r="V213" s="1"/>
  <c r="U216"/>
  <c r="T215"/>
  <c r="AT210"/>
  <c r="Y210"/>
  <c r="I236"/>
  <c r="K236" s="1"/>
  <c r="R229"/>
  <c r="Q229" s="1"/>
  <c r="J233"/>
  <c r="L233" s="1"/>
  <c r="H238"/>
  <c r="W216" l="1"/>
  <c r="X214"/>
  <c r="V214" s="1"/>
  <c r="T216"/>
  <c r="U217"/>
  <c r="AT211"/>
  <c r="Y211"/>
  <c r="I237"/>
  <c r="K237" s="1"/>
  <c r="J234"/>
  <c r="L234" s="1"/>
  <c r="R230"/>
  <c r="Q230" s="1"/>
  <c r="H239"/>
  <c r="I238" s="1"/>
  <c r="K238" s="1"/>
  <c r="W217" l="1"/>
  <c r="X215"/>
  <c r="V215" s="1"/>
  <c r="T217"/>
  <c r="U218"/>
  <c r="AT212"/>
  <c r="Y212"/>
  <c r="J235"/>
  <c r="R231"/>
  <c r="Q231" s="1"/>
  <c r="L235"/>
  <c r="H240"/>
  <c r="W218" l="1"/>
  <c r="X216"/>
  <c r="V216" s="1"/>
  <c r="T218"/>
  <c r="U219"/>
  <c r="AT213"/>
  <c r="Y213"/>
  <c r="I239"/>
  <c r="K239" s="1"/>
  <c r="R232"/>
  <c r="Q232" s="1"/>
  <c r="J236"/>
  <c r="L236" s="1"/>
  <c r="H241"/>
  <c r="I240" s="1"/>
  <c r="K240" s="1"/>
  <c r="W219" l="1"/>
  <c r="X217"/>
  <c r="V217" s="1"/>
  <c r="U220"/>
  <c r="T219"/>
  <c r="AT214"/>
  <c r="Y214"/>
  <c r="J237"/>
  <c r="L237" s="1"/>
  <c r="R233"/>
  <c r="Q233" s="1"/>
  <c r="H242"/>
  <c r="W220" l="1"/>
  <c r="X218"/>
  <c r="V218" s="1"/>
  <c r="U221"/>
  <c r="T220"/>
  <c r="AT215"/>
  <c r="Y215"/>
  <c r="I241"/>
  <c r="K241" s="1"/>
  <c r="J238"/>
  <c r="L238" s="1"/>
  <c r="R234"/>
  <c r="Q234" s="1"/>
  <c r="H243"/>
  <c r="W221" l="1"/>
  <c r="X219"/>
  <c r="V219" s="1"/>
  <c r="U222"/>
  <c r="T221"/>
  <c r="AT216"/>
  <c r="AE21"/>
  <c r="AE9"/>
  <c r="Y216"/>
  <c r="I242"/>
  <c r="K242" s="1"/>
  <c r="J239"/>
  <c r="R235"/>
  <c r="Q235" s="1"/>
  <c r="L239"/>
  <c r="H244"/>
  <c r="W222" l="1"/>
  <c r="X220"/>
  <c r="V220" s="1"/>
  <c r="T222"/>
  <c r="U223"/>
  <c r="Y217"/>
  <c r="I243"/>
  <c r="K243" s="1"/>
  <c r="J240"/>
  <c r="L240" s="1"/>
  <c r="R236"/>
  <c r="Q236" s="1"/>
  <c r="H245"/>
  <c r="I244" s="1"/>
  <c r="K244" s="1"/>
  <c r="W223" l="1"/>
  <c r="X221"/>
  <c r="V221" s="1"/>
  <c r="T223"/>
  <c r="U224"/>
  <c r="Y218"/>
  <c r="J241"/>
  <c r="R237"/>
  <c r="Q237" s="1"/>
  <c r="L241"/>
  <c r="H246"/>
  <c r="W224" l="1"/>
  <c r="X222"/>
  <c r="V222" s="1"/>
  <c r="T224"/>
  <c r="U225"/>
  <c r="Y219"/>
  <c r="I245"/>
  <c r="K245" s="1"/>
  <c r="J242"/>
  <c r="R238"/>
  <c r="Q238" s="1"/>
  <c r="L242"/>
  <c r="H247"/>
  <c r="W225" l="1"/>
  <c r="X223"/>
  <c r="V223" s="1"/>
  <c r="U226"/>
  <c r="T225"/>
  <c r="Y220"/>
  <c r="I246"/>
  <c r="K246" s="1"/>
  <c r="R239"/>
  <c r="Q239" s="1"/>
  <c r="J243"/>
  <c r="L243" s="1"/>
  <c r="H248"/>
  <c r="I247" s="1"/>
  <c r="K247" s="1"/>
  <c r="W226" l="1"/>
  <c r="X224"/>
  <c r="V224" s="1"/>
  <c r="U227"/>
  <c r="T226"/>
  <c r="Y221"/>
  <c r="R240"/>
  <c r="Q240" s="1"/>
  <c r="J244"/>
  <c r="L244" s="1"/>
  <c r="H249"/>
  <c r="W227" l="1"/>
  <c r="X225"/>
  <c r="V225" s="1"/>
  <c r="U228"/>
  <c r="T227"/>
  <c r="Y222"/>
  <c r="I248"/>
  <c r="K248" s="1"/>
  <c r="R241"/>
  <c r="Q241" s="1"/>
  <c r="J245"/>
  <c r="L245" s="1"/>
  <c r="H250"/>
  <c r="W228" l="1"/>
  <c r="X226"/>
  <c r="V226" s="1"/>
  <c r="T228"/>
  <c r="U229"/>
  <c r="Y223"/>
  <c r="I249"/>
  <c r="K249" s="1"/>
  <c r="R242"/>
  <c r="Q242" s="1"/>
  <c r="J246"/>
  <c r="L246" s="1"/>
  <c r="H251"/>
  <c r="W229" l="1"/>
  <c r="X227"/>
  <c r="V227" s="1"/>
  <c r="T229"/>
  <c r="U230"/>
  <c r="Y224"/>
  <c r="I250"/>
  <c r="K250" s="1"/>
  <c r="R243"/>
  <c r="Q243" s="1"/>
  <c r="J247"/>
  <c r="L247" s="1"/>
  <c r="W230" l="1"/>
  <c r="X228"/>
  <c r="V228" s="1"/>
  <c r="T230"/>
  <c r="U231"/>
  <c r="Y225"/>
  <c r="R244"/>
  <c r="Q244" s="1"/>
  <c r="H253"/>
  <c r="H252"/>
  <c r="W231" l="1"/>
  <c r="X229"/>
  <c r="V229" s="1"/>
  <c r="U232"/>
  <c r="T231"/>
  <c r="Y226"/>
  <c r="I251"/>
  <c r="K251" s="1"/>
  <c r="I252"/>
  <c r="K252" s="1"/>
  <c r="J248"/>
  <c r="L248" s="1"/>
  <c r="J249"/>
  <c r="H254"/>
  <c r="L249"/>
  <c r="W232" l="1"/>
  <c r="X230"/>
  <c r="V230" s="1"/>
  <c r="U233"/>
  <c r="T232"/>
  <c r="Y227"/>
  <c r="I253"/>
  <c r="K253" s="1"/>
  <c r="R245"/>
  <c r="Q245" s="1"/>
  <c r="J250"/>
  <c r="R246"/>
  <c r="Q246" s="1"/>
  <c r="H255"/>
  <c r="L250"/>
  <c r="W233" l="1"/>
  <c r="X231"/>
  <c r="V231" s="1"/>
  <c r="U234"/>
  <c r="T233"/>
  <c r="Y228"/>
  <c r="I254"/>
  <c r="K254" s="1"/>
  <c r="J251"/>
  <c r="R247"/>
  <c r="Q247" s="1"/>
  <c r="L251"/>
  <c r="H256"/>
  <c r="W234" l="1"/>
  <c r="X232"/>
  <c r="V232" s="1"/>
  <c r="T234"/>
  <c r="U235"/>
  <c r="Y229"/>
  <c r="I255"/>
  <c r="K255" s="1"/>
  <c r="R248"/>
  <c r="Q248" s="1"/>
  <c r="J252"/>
  <c r="L252" s="1"/>
  <c r="H257"/>
  <c r="W235" l="1"/>
  <c r="X233"/>
  <c r="V233" s="1"/>
  <c r="T235"/>
  <c r="U236"/>
  <c r="Y230"/>
  <c r="I256"/>
  <c r="K256" s="1"/>
  <c r="R249"/>
  <c r="Q249" s="1"/>
  <c r="J253"/>
  <c r="L253" s="1"/>
  <c r="H258"/>
  <c r="W236" l="1"/>
  <c r="X234"/>
  <c r="V234" s="1"/>
  <c r="T236"/>
  <c r="U237"/>
  <c r="Y231"/>
  <c r="I257"/>
  <c r="K257" s="1"/>
  <c r="R250"/>
  <c r="Q250" s="1"/>
  <c r="J254"/>
  <c r="L254" s="1"/>
  <c r="H259"/>
  <c r="I258" s="1"/>
  <c r="K258" s="1"/>
  <c r="W237" l="1"/>
  <c r="X235"/>
  <c r="V235" s="1"/>
  <c r="U238"/>
  <c r="T237"/>
  <c r="Y232"/>
  <c r="R251"/>
  <c r="Q251" s="1"/>
  <c r="J255"/>
  <c r="H260"/>
  <c r="L255"/>
  <c r="W238" l="1"/>
  <c r="X236"/>
  <c r="V236" s="1"/>
  <c r="U239"/>
  <c r="T238"/>
  <c r="Y233"/>
  <c r="I259"/>
  <c r="K259" s="1"/>
  <c r="J256"/>
  <c r="L256" s="1"/>
  <c r="R252"/>
  <c r="Q252" s="1"/>
  <c r="H261"/>
  <c r="W239" l="1"/>
  <c r="X237"/>
  <c r="V237" s="1"/>
  <c r="U240"/>
  <c r="T239"/>
  <c r="Y234"/>
  <c r="I260"/>
  <c r="K260" s="1"/>
  <c r="J257"/>
  <c r="R253"/>
  <c r="Q253" s="1"/>
  <c r="L257"/>
  <c r="H262"/>
  <c r="W240" l="1"/>
  <c r="X238"/>
  <c r="V238" s="1"/>
  <c r="T240"/>
  <c r="U241"/>
  <c r="Y235"/>
  <c r="I261"/>
  <c r="K261" s="1"/>
  <c r="J258"/>
  <c r="L258" s="1"/>
  <c r="R254"/>
  <c r="Q254" s="1"/>
  <c r="H263"/>
  <c r="W241" l="1"/>
  <c r="X239"/>
  <c r="V239" s="1"/>
  <c r="T241"/>
  <c r="U242"/>
  <c r="Y236"/>
  <c r="I262"/>
  <c r="K262" s="1"/>
  <c r="R255"/>
  <c r="Q255" s="1"/>
  <c r="J259"/>
  <c r="L259" s="1"/>
  <c r="H264"/>
  <c r="W242" l="1"/>
  <c r="X240"/>
  <c r="V240" s="1"/>
  <c r="U243"/>
  <c r="T242"/>
  <c r="Y237"/>
  <c r="I263"/>
  <c r="K263" s="1"/>
  <c r="R256"/>
  <c r="Q256" s="1"/>
  <c r="J260"/>
  <c r="L260" s="1"/>
  <c r="H265"/>
  <c r="W243" l="1"/>
  <c r="X241"/>
  <c r="V241" s="1"/>
  <c r="U244"/>
  <c r="T243"/>
  <c r="Y238"/>
  <c r="I264"/>
  <c r="K264" s="1"/>
  <c r="J261"/>
  <c r="L261" s="1"/>
  <c r="R257"/>
  <c r="Q257" s="1"/>
  <c r="H266"/>
  <c r="W244" l="1"/>
  <c r="X242"/>
  <c r="V242" s="1"/>
  <c r="U245"/>
  <c r="T244"/>
  <c r="Y239"/>
  <c r="I265"/>
  <c r="K265" s="1"/>
  <c r="R258"/>
  <c r="Q258" s="1"/>
  <c r="J262"/>
  <c r="L262" s="1"/>
  <c r="H267"/>
  <c r="W245" l="1"/>
  <c r="X243"/>
  <c r="V243" s="1"/>
  <c r="T245"/>
  <c r="U246"/>
  <c r="Y240"/>
  <c r="I266"/>
  <c r="K266" s="1"/>
  <c r="J263"/>
  <c r="R259"/>
  <c r="Q259" s="1"/>
  <c r="L263"/>
  <c r="H268"/>
  <c r="I267" s="1"/>
  <c r="K267" s="1"/>
  <c r="W246" l="1"/>
  <c r="X244"/>
  <c r="V244" s="1"/>
  <c r="T246"/>
  <c r="U247"/>
  <c r="Y241"/>
  <c r="R260"/>
  <c r="Q260" s="1"/>
  <c r="J264"/>
  <c r="L264" s="1"/>
  <c r="H269"/>
  <c r="I268" s="1"/>
  <c r="K268" s="1"/>
  <c r="W247" l="1"/>
  <c r="X245"/>
  <c r="V245" s="1"/>
  <c r="T247"/>
  <c r="U248"/>
  <c r="Y242"/>
  <c r="J265"/>
  <c r="R261"/>
  <c r="Q261" s="1"/>
  <c r="L265"/>
  <c r="H270"/>
  <c r="W248" l="1"/>
  <c r="X246"/>
  <c r="V246" s="1"/>
  <c r="U249"/>
  <c r="T248"/>
  <c r="Y243"/>
  <c r="I269"/>
  <c r="K269" s="1"/>
  <c r="R262"/>
  <c r="Q262" s="1"/>
  <c r="J266"/>
  <c r="L266" s="1"/>
  <c r="H271"/>
  <c r="W249" l="1"/>
  <c r="X247"/>
  <c r="V247" s="1"/>
  <c r="U250"/>
  <c r="T249"/>
  <c r="Y244"/>
  <c r="I270"/>
  <c r="K270" s="1"/>
  <c r="R263"/>
  <c r="Q263" s="1"/>
  <c r="J267"/>
  <c r="L267" s="1"/>
  <c r="H272"/>
  <c r="W250" l="1"/>
  <c r="X248"/>
  <c r="V248" s="1"/>
  <c r="U251"/>
  <c r="T250"/>
  <c r="Y245"/>
  <c r="I271"/>
  <c r="K271" s="1"/>
  <c r="J268"/>
  <c r="R264"/>
  <c r="Q264" s="1"/>
  <c r="L268"/>
  <c r="H273"/>
  <c r="W251" l="1"/>
  <c r="X249"/>
  <c r="V249" s="1"/>
  <c r="T251"/>
  <c r="U252"/>
  <c r="Y246"/>
  <c r="I272"/>
  <c r="K272" s="1"/>
  <c r="J269"/>
  <c r="L269" s="1"/>
  <c r="R265"/>
  <c r="Q265" s="1"/>
  <c r="W252" l="1"/>
  <c r="X250"/>
  <c r="V250" s="1"/>
  <c r="T252"/>
  <c r="U253"/>
  <c r="Y247"/>
  <c r="R266"/>
  <c r="Q266" s="1"/>
  <c r="H275"/>
  <c r="H274"/>
  <c r="W253" l="1"/>
  <c r="X251"/>
  <c r="V251" s="1"/>
  <c r="T253"/>
  <c r="U254"/>
  <c r="Y248"/>
  <c r="I274"/>
  <c r="K274" s="1"/>
  <c r="I273"/>
  <c r="K273" s="1"/>
  <c r="J271"/>
  <c r="L271" s="1"/>
  <c r="J270"/>
  <c r="L270" s="1"/>
  <c r="H276"/>
  <c r="W254" l="1"/>
  <c r="X252"/>
  <c r="V252" s="1"/>
  <c r="U255"/>
  <c r="T254"/>
  <c r="Y249"/>
  <c r="I275"/>
  <c r="K275" s="1"/>
  <c r="R267"/>
  <c r="Q267" s="1"/>
  <c r="J272"/>
  <c r="L272" s="1"/>
  <c r="R268"/>
  <c r="Q268" s="1"/>
  <c r="H277"/>
  <c r="W255" l="1"/>
  <c r="X253"/>
  <c r="V253" s="1"/>
  <c r="U256"/>
  <c r="T255"/>
  <c r="Y250"/>
  <c r="I276"/>
  <c r="K276" s="1"/>
  <c r="J273"/>
  <c r="R269"/>
  <c r="Q269" s="1"/>
  <c r="L273"/>
  <c r="H278"/>
  <c r="W256" l="1"/>
  <c r="X254"/>
  <c r="V254" s="1"/>
  <c r="U257"/>
  <c r="T256"/>
  <c r="Y251"/>
  <c r="I277"/>
  <c r="K277" s="1"/>
  <c r="R270"/>
  <c r="Q270" s="1"/>
  <c r="J274"/>
  <c r="L274" s="1"/>
  <c r="H279"/>
  <c r="I278" s="1"/>
  <c r="K278" s="1"/>
  <c r="W257" l="1"/>
  <c r="X255"/>
  <c r="V255" s="1"/>
  <c r="T257"/>
  <c r="U258"/>
  <c r="Y252"/>
  <c r="R271"/>
  <c r="Q271" s="1"/>
  <c r="J275"/>
  <c r="L275" s="1"/>
  <c r="H280"/>
  <c r="W258" l="1"/>
  <c r="X256"/>
  <c r="V256" s="1"/>
  <c r="T258"/>
  <c r="U259"/>
  <c r="Y253"/>
  <c r="I279"/>
  <c r="K279" s="1"/>
  <c r="R272"/>
  <c r="Q272" s="1"/>
  <c r="J276"/>
  <c r="L276" s="1"/>
  <c r="H281"/>
  <c r="W259" l="1"/>
  <c r="X257"/>
  <c r="V257" s="1"/>
  <c r="T259"/>
  <c r="U260"/>
  <c r="Y254"/>
  <c r="I280"/>
  <c r="K280" s="1"/>
  <c r="J277"/>
  <c r="L277" s="1"/>
  <c r="R273"/>
  <c r="Q273" s="1"/>
  <c r="H282"/>
  <c r="W260" l="1"/>
  <c r="X258"/>
  <c r="V258" s="1"/>
  <c r="U261"/>
  <c r="T260"/>
  <c r="Y255"/>
  <c r="I281"/>
  <c r="K281" s="1"/>
  <c r="J278"/>
  <c r="L278" s="1"/>
  <c r="R274"/>
  <c r="Q274" s="1"/>
  <c r="H283"/>
  <c r="W261" l="1"/>
  <c r="X259"/>
  <c r="V259" s="1"/>
  <c r="U262"/>
  <c r="T261"/>
  <c r="Y256"/>
  <c r="I282"/>
  <c r="K282" s="1"/>
  <c r="J279"/>
  <c r="R275"/>
  <c r="Q275" s="1"/>
  <c r="L279"/>
  <c r="H284"/>
  <c r="W262" l="1"/>
  <c r="X260"/>
  <c r="V260" s="1"/>
  <c r="U263"/>
  <c r="T262"/>
  <c r="Y257"/>
  <c r="I283"/>
  <c r="K283" s="1"/>
  <c r="R276"/>
  <c r="Q276" s="1"/>
  <c r="J280"/>
  <c r="L280" s="1"/>
  <c r="H285"/>
  <c r="W263" l="1"/>
  <c r="X261"/>
  <c r="V261" s="1"/>
  <c r="T263"/>
  <c r="U264"/>
  <c r="Y258"/>
  <c r="I284"/>
  <c r="K284" s="1"/>
  <c r="R277"/>
  <c r="Q277" s="1"/>
  <c r="J281"/>
  <c r="L281" s="1"/>
  <c r="H286"/>
  <c r="I285" s="1"/>
  <c r="K285" s="1"/>
  <c r="W264" l="1"/>
  <c r="X262"/>
  <c r="V262" s="1"/>
  <c r="T264"/>
  <c r="U265"/>
  <c r="Y259"/>
  <c r="J282"/>
  <c r="R278"/>
  <c r="Q278" s="1"/>
  <c r="L282"/>
  <c r="H287"/>
  <c r="W265" l="1"/>
  <c r="X263"/>
  <c r="V263" s="1"/>
  <c r="T265"/>
  <c r="U266"/>
  <c r="Y260"/>
  <c r="I286"/>
  <c r="K286" s="1"/>
  <c r="J283"/>
  <c r="R279"/>
  <c r="Q279" s="1"/>
  <c r="L283"/>
  <c r="H288"/>
  <c r="W266" l="1"/>
  <c r="X264"/>
  <c r="V264" s="1"/>
  <c r="U267"/>
  <c r="T266"/>
  <c r="Y261"/>
  <c r="I287"/>
  <c r="K287" s="1"/>
  <c r="R280"/>
  <c r="Q280" s="1"/>
  <c r="J284"/>
  <c r="L284" s="1"/>
  <c r="H289"/>
  <c r="I288" s="1"/>
  <c r="K288" s="1"/>
  <c r="W267" l="1"/>
  <c r="X265"/>
  <c r="V265" s="1"/>
  <c r="U268"/>
  <c r="T267"/>
  <c r="Y262"/>
  <c r="R281"/>
  <c r="Q281" s="1"/>
  <c r="J285"/>
  <c r="L285" s="1"/>
  <c r="H290"/>
  <c r="W268" l="1"/>
  <c r="X266"/>
  <c r="V266" s="1"/>
  <c r="U269"/>
  <c r="T268"/>
  <c r="Y263"/>
  <c r="I289"/>
  <c r="K289" s="1"/>
  <c r="J286"/>
  <c r="R282"/>
  <c r="Q282" s="1"/>
  <c r="L286"/>
  <c r="H291"/>
  <c r="W269" l="1"/>
  <c r="X267"/>
  <c r="V267" s="1"/>
  <c r="T269"/>
  <c r="U270"/>
  <c r="Y264"/>
  <c r="I290"/>
  <c r="K290" s="1"/>
  <c r="R283"/>
  <c r="Q283" s="1"/>
  <c r="J287"/>
  <c r="L287" s="1"/>
  <c r="W270" l="1"/>
  <c r="X268"/>
  <c r="V268" s="1"/>
  <c r="T270"/>
  <c r="U271"/>
  <c r="Y265"/>
  <c r="R284"/>
  <c r="Q284" s="1"/>
  <c r="H293"/>
  <c r="H292"/>
  <c r="W271" l="1"/>
  <c r="X269"/>
  <c r="V269" s="1"/>
  <c r="T271"/>
  <c r="U272"/>
  <c r="Y266"/>
  <c r="I292"/>
  <c r="K292" s="1"/>
  <c r="I291"/>
  <c r="K291" s="1"/>
  <c r="J288"/>
  <c r="J289"/>
  <c r="L289" s="1"/>
  <c r="L288"/>
  <c r="H294"/>
  <c r="W272" l="1"/>
  <c r="X270"/>
  <c r="V270" s="1"/>
  <c r="U273"/>
  <c r="T272"/>
  <c r="Y267"/>
  <c r="I293"/>
  <c r="K293" s="1"/>
  <c r="J290"/>
  <c r="L290" s="1"/>
  <c r="R285"/>
  <c r="Q285" s="1"/>
  <c r="R286"/>
  <c r="Q286" s="1"/>
  <c r="H295"/>
  <c r="I294" s="1"/>
  <c r="K294" s="1"/>
  <c r="W273" l="1"/>
  <c r="X271"/>
  <c r="V271" s="1"/>
  <c r="U274"/>
  <c r="T273"/>
  <c r="Y268"/>
  <c r="J291"/>
  <c r="L291" s="1"/>
  <c r="R287"/>
  <c r="Q287" s="1"/>
  <c r="W274" l="1"/>
  <c r="X272"/>
  <c r="V272" s="1"/>
  <c r="U275"/>
  <c r="T274"/>
  <c r="Y269"/>
  <c r="R288"/>
  <c r="Q288" s="1"/>
  <c r="H297"/>
  <c r="H296"/>
  <c r="W275" l="1"/>
  <c r="X273"/>
  <c r="V273" s="1"/>
  <c r="T275"/>
  <c r="U276"/>
  <c r="Y270"/>
  <c r="I296"/>
  <c r="K296" s="1"/>
  <c r="I295"/>
  <c r="K295" s="1"/>
  <c r="J293"/>
  <c r="L293" s="1"/>
  <c r="J292"/>
  <c r="L292" s="1"/>
  <c r="H298"/>
  <c r="W276" l="1"/>
  <c r="X274"/>
  <c r="V274" s="1"/>
  <c r="T276"/>
  <c r="U277"/>
  <c r="Y271"/>
  <c r="I297"/>
  <c r="K297" s="1"/>
  <c r="J294"/>
  <c r="L294" s="1"/>
  <c r="R290"/>
  <c r="Q290" s="1"/>
  <c r="R289"/>
  <c r="Q289" s="1"/>
  <c r="H299"/>
  <c r="W277" l="1"/>
  <c r="X275"/>
  <c r="V275" s="1"/>
  <c r="T277"/>
  <c r="U278"/>
  <c r="Y272"/>
  <c r="I298"/>
  <c r="K298" s="1"/>
  <c r="J295"/>
  <c r="R291"/>
  <c r="Q291" s="1"/>
  <c r="L295"/>
  <c r="H300"/>
  <c r="I299" s="1"/>
  <c r="K299" s="1"/>
  <c r="W278" l="1"/>
  <c r="X276"/>
  <c r="V276" s="1"/>
  <c r="U279"/>
  <c r="T278"/>
  <c r="Y273"/>
  <c r="R292"/>
  <c r="Q292" s="1"/>
  <c r="J296"/>
  <c r="L296" s="1"/>
  <c r="H301"/>
  <c r="W279" l="1"/>
  <c r="X277"/>
  <c r="V277" s="1"/>
  <c r="U280"/>
  <c r="T279"/>
  <c r="Y274"/>
  <c r="I300"/>
  <c r="K300" s="1"/>
  <c r="R293"/>
  <c r="Q293" s="1"/>
  <c r="J297"/>
  <c r="H302"/>
  <c r="L297"/>
  <c r="W280" l="1"/>
  <c r="X278"/>
  <c r="V278" s="1"/>
  <c r="U281"/>
  <c r="T280"/>
  <c r="Y275"/>
  <c r="I301"/>
  <c r="K301" s="1"/>
  <c r="J298"/>
  <c r="L298" s="1"/>
  <c r="R294"/>
  <c r="Q294" s="1"/>
  <c r="H303"/>
  <c r="I302" s="1"/>
  <c r="K302" s="1"/>
  <c r="W281" l="1"/>
  <c r="X279"/>
  <c r="V279" s="1"/>
  <c r="T281"/>
  <c r="U282"/>
  <c r="Y276"/>
  <c r="J299"/>
  <c r="R295"/>
  <c r="Q295" s="1"/>
  <c r="L299"/>
  <c r="H304"/>
  <c r="W282" l="1"/>
  <c r="X280"/>
  <c r="V280" s="1"/>
  <c r="T282"/>
  <c r="U283"/>
  <c r="Y277"/>
  <c r="I303"/>
  <c r="K303" s="1"/>
  <c r="J300"/>
  <c r="L300" s="1"/>
  <c r="R296"/>
  <c r="Q296" s="1"/>
  <c r="H305"/>
  <c r="W283" l="1"/>
  <c r="X281"/>
  <c r="V281" s="1"/>
  <c r="T283"/>
  <c r="U284"/>
  <c r="Y278"/>
  <c r="I304"/>
  <c r="K304" s="1"/>
  <c r="J301"/>
  <c r="R297"/>
  <c r="Q297" s="1"/>
  <c r="L301"/>
  <c r="H306"/>
  <c r="I305" s="1"/>
  <c r="K305" s="1"/>
  <c r="W284" l="1"/>
  <c r="X282"/>
  <c r="V282" s="1"/>
  <c r="U285"/>
  <c r="T284"/>
  <c r="Y279"/>
  <c r="J302"/>
  <c r="R298"/>
  <c r="Q298" s="1"/>
  <c r="L302"/>
  <c r="H307"/>
  <c r="W285" l="1"/>
  <c r="X283"/>
  <c r="V283" s="1"/>
  <c r="U286"/>
  <c r="T285"/>
  <c r="Y280"/>
  <c r="I306"/>
  <c r="K306" s="1"/>
  <c r="J303"/>
  <c r="R299"/>
  <c r="Q299" s="1"/>
  <c r="L303"/>
  <c r="H308"/>
  <c r="W286" l="1"/>
  <c r="X284"/>
  <c r="V284" s="1"/>
  <c r="U287"/>
  <c r="T286"/>
  <c r="Y281"/>
  <c r="I307"/>
  <c r="K307" s="1"/>
  <c r="J304"/>
  <c r="R300"/>
  <c r="Q300" s="1"/>
  <c r="L304"/>
  <c r="H309"/>
  <c r="W287" l="1"/>
  <c r="X285"/>
  <c r="V285" s="1"/>
  <c r="T287"/>
  <c r="U288"/>
  <c r="Y282"/>
  <c r="I308"/>
  <c r="K308" s="1"/>
  <c r="J305"/>
  <c r="R301"/>
  <c r="Q301" s="1"/>
  <c r="L305"/>
  <c r="H310"/>
  <c r="W288" l="1"/>
  <c r="X286"/>
  <c r="V286" s="1"/>
  <c r="T288"/>
  <c r="U289"/>
  <c r="Y283"/>
  <c r="I309"/>
  <c r="K309" s="1"/>
  <c r="R302"/>
  <c r="Q302" s="1"/>
  <c r="J306"/>
  <c r="L306" s="1"/>
  <c r="H311"/>
  <c r="W289" l="1"/>
  <c r="X287"/>
  <c r="V287" s="1"/>
  <c r="T289"/>
  <c r="U290"/>
  <c r="Y284"/>
  <c r="I310"/>
  <c r="K310" s="1"/>
  <c r="J307"/>
  <c r="L307" s="1"/>
  <c r="R303"/>
  <c r="Q303" s="1"/>
  <c r="H312"/>
  <c r="W290" l="1"/>
  <c r="X288"/>
  <c r="V288" s="1"/>
  <c r="U291"/>
  <c r="T290"/>
  <c r="Y285"/>
  <c r="I311"/>
  <c r="K311" s="1"/>
  <c r="R304"/>
  <c r="Q304" s="1"/>
  <c r="J308"/>
  <c r="L308" s="1"/>
  <c r="W291" l="1"/>
  <c r="X289"/>
  <c r="V289" s="1"/>
  <c r="U292"/>
  <c r="T291"/>
  <c r="Y286"/>
  <c r="R305"/>
  <c r="Q305" s="1"/>
  <c r="H314"/>
  <c r="H313"/>
  <c r="W292" l="1"/>
  <c r="X290"/>
  <c r="V290" s="1"/>
  <c r="U293"/>
  <c r="T292"/>
  <c r="Y287"/>
  <c r="I313"/>
  <c r="K313" s="1"/>
  <c r="I312"/>
  <c r="K312" s="1"/>
  <c r="J309"/>
  <c r="J310"/>
  <c r="L310" s="1"/>
  <c r="L309"/>
  <c r="H315"/>
  <c r="W293" l="1"/>
  <c r="X291"/>
  <c r="V291" s="1"/>
  <c r="T293"/>
  <c r="U294"/>
  <c r="Y288"/>
  <c r="I314"/>
  <c r="K314" s="1"/>
  <c r="R307"/>
  <c r="Q307" s="1"/>
  <c r="R306"/>
  <c r="Q306" s="1"/>
  <c r="J311"/>
  <c r="L311" s="1"/>
  <c r="R308" s="1"/>
  <c r="Q308" s="1"/>
  <c r="H316"/>
  <c r="W294" l="1"/>
  <c r="X292"/>
  <c r="V292" s="1"/>
  <c r="T294"/>
  <c r="U295"/>
  <c r="Y289"/>
  <c r="I315"/>
  <c r="K315" s="1"/>
  <c r="J312"/>
  <c r="L312" s="1"/>
  <c r="R309" s="1"/>
  <c r="Q309" s="1"/>
  <c r="W295" l="1"/>
  <c r="X293"/>
  <c r="V293" s="1"/>
  <c r="T295"/>
  <c r="U296"/>
  <c r="Y290"/>
  <c r="H318"/>
  <c r="H317"/>
  <c r="W296" l="1"/>
  <c r="X294"/>
  <c r="V294" s="1"/>
  <c r="U297"/>
  <c r="T296"/>
  <c r="Y291"/>
  <c r="I317"/>
  <c r="K317" s="1"/>
  <c r="I316"/>
  <c r="K316" s="1"/>
  <c r="J313"/>
  <c r="J314"/>
  <c r="L314" s="1"/>
  <c r="L313"/>
  <c r="H319"/>
  <c r="I318" s="1"/>
  <c r="K318" s="1"/>
  <c r="W297" l="1"/>
  <c r="X295"/>
  <c r="V295" s="1"/>
  <c r="U298"/>
  <c r="T297"/>
  <c r="Y292"/>
  <c r="J315"/>
  <c r="L315" s="1"/>
  <c r="R311"/>
  <c r="Q311" s="1"/>
  <c r="R310"/>
  <c r="Q310" s="1"/>
  <c r="H320"/>
  <c r="W298" l="1"/>
  <c r="X296"/>
  <c r="V296" s="1"/>
  <c r="U299"/>
  <c r="T298"/>
  <c r="Y293"/>
  <c r="I319"/>
  <c r="K319" s="1"/>
  <c r="J316"/>
  <c r="L316" s="1"/>
  <c r="R312"/>
  <c r="Q312" s="1"/>
  <c r="W299" l="1"/>
  <c r="X297"/>
  <c r="V297" s="1"/>
  <c r="T299"/>
  <c r="U300"/>
  <c r="Y294"/>
  <c r="R313"/>
  <c r="Q313" s="1"/>
  <c r="H322"/>
  <c r="H321"/>
  <c r="W300" l="1"/>
  <c r="X298"/>
  <c r="V298" s="1"/>
  <c r="T300"/>
  <c r="U301"/>
  <c r="Y295"/>
  <c r="I320"/>
  <c r="K320" s="1"/>
  <c r="I321"/>
  <c r="K321" s="1"/>
  <c r="J317"/>
  <c r="J318"/>
  <c r="L318" s="1"/>
  <c r="L317"/>
  <c r="H323"/>
  <c r="I322" s="1"/>
  <c r="K322" s="1"/>
  <c r="W301" l="1"/>
  <c r="X299"/>
  <c r="V299" s="1"/>
  <c r="T301"/>
  <c r="U302"/>
  <c r="Y296"/>
  <c r="J319"/>
  <c r="L319" s="1"/>
  <c r="R315"/>
  <c r="Q315" s="1"/>
  <c r="R314"/>
  <c r="Q314" s="1"/>
  <c r="H324"/>
  <c r="W302" l="1"/>
  <c r="X300"/>
  <c r="V300" s="1"/>
  <c r="U303"/>
  <c r="T302"/>
  <c r="Y297"/>
  <c r="I323"/>
  <c r="K323" s="1"/>
  <c r="J320"/>
  <c r="L320" s="1"/>
  <c r="R316"/>
  <c r="Q316" s="1"/>
  <c r="W303" l="1"/>
  <c r="X301"/>
  <c r="V301" s="1"/>
  <c r="U304"/>
  <c r="T303"/>
  <c r="Y298"/>
  <c r="R317"/>
  <c r="Q317" s="1"/>
  <c r="H326"/>
  <c r="H325"/>
  <c r="W304" l="1"/>
  <c r="X302"/>
  <c r="V302" s="1"/>
  <c r="U305"/>
  <c r="T304"/>
  <c r="Y299"/>
  <c r="I324"/>
  <c r="K324" s="1"/>
  <c r="I325"/>
  <c r="K325" s="1"/>
  <c r="J321"/>
  <c r="J322"/>
  <c r="L322" s="1"/>
  <c r="L321"/>
  <c r="H327"/>
  <c r="W305" l="1"/>
  <c r="X303"/>
  <c r="V303" s="1"/>
  <c r="T305"/>
  <c r="U306"/>
  <c r="Y300"/>
  <c r="I326"/>
  <c r="K326" s="1"/>
  <c r="J323"/>
  <c r="L323" s="1"/>
  <c r="R319"/>
  <c r="Q319" s="1"/>
  <c r="R318"/>
  <c r="Q318" s="1"/>
  <c r="H328"/>
  <c r="I327" s="1"/>
  <c r="K327" s="1"/>
  <c r="W306" l="1"/>
  <c r="X304"/>
  <c r="V304" s="1"/>
  <c r="T306"/>
  <c r="U307"/>
  <c r="Y301"/>
  <c r="J324"/>
  <c r="L324" s="1"/>
  <c r="R320"/>
  <c r="Q320" s="1"/>
  <c r="W307" l="1"/>
  <c r="X305"/>
  <c r="V305" s="1"/>
  <c r="T307"/>
  <c r="U308"/>
  <c r="Y302"/>
  <c r="R321"/>
  <c r="Q321" s="1"/>
  <c r="H330"/>
  <c r="H329"/>
  <c r="W308" l="1"/>
  <c r="X306"/>
  <c r="V306" s="1"/>
  <c r="U309"/>
  <c r="T308"/>
  <c r="Y303"/>
  <c r="I329"/>
  <c r="K329" s="1"/>
  <c r="I328"/>
  <c r="K328" s="1"/>
  <c r="J326"/>
  <c r="L326" s="1"/>
  <c r="J325"/>
  <c r="L325" s="1"/>
  <c r="W309" l="1"/>
  <c r="X307"/>
  <c r="V307" s="1"/>
  <c r="U310"/>
  <c r="T309"/>
  <c r="Y304"/>
  <c r="R323"/>
  <c r="Q323" s="1"/>
  <c r="R322"/>
  <c r="Q322" s="1"/>
  <c r="H332"/>
  <c r="H331"/>
  <c r="W310" l="1"/>
  <c r="X308"/>
  <c r="V308" s="1"/>
  <c r="U311"/>
  <c r="T310"/>
  <c r="Y305"/>
  <c r="I331"/>
  <c r="K331" s="1"/>
  <c r="I330"/>
  <c r="K330" s="1"/>
  <c r="J327"/>
  <c r="J328"/>
  <c r="L328" s="1"/>
  <c r="L327"/>
  <c r="H333"/>
  <c r="I332" s="1"/>
  <c r="K332" s="1"/>
  <c r="W311" l="1"/>
  <c r="X309"/>
  <c r="V309" s="1"/>
  <c r="T311"/>
  <c r="U312"/>
  <c r="Y306"/>
  <c r="R324"/>
  <c r="Q324" s="1"/>
  <c r="R325"/>
  <c r="Q325" s="1"/>
  <c r="J329"/>
  <c r="L329" s="1"/>
  <c r="H334"/>
  <c r="I333" s="1"/>
  <c r="K333" s="1"/>
  <c r="W312" l="1"/>
  <c r="X310"/>
  <c r="V310" s="1"/>
  <c r="T312"/>
  <c r="U313"/>
  <c r="Y307"/>
  <c r="R326"/>
  <c r="Q326" s="1"/>
  <c r="J330"/>
  <c r="H335"/>
  <c r="L330"/>
  <c r="W313" l="1"/>
  <c r="X311"/>
  <c r="V311" s="1"/>
  <c r="T313"/>
  <c r="U314"/>
  <c r="Y308"/>
  <c r="I334"/>
  <c r="K334" s="1"/>
  <c r="J331"/>
  <c r="L331" s="1"/>
  <c r="R327"/>
  <c r="Q327" s="1"/>
  <c r="W314" l="1"/>
  <c r="X312"/>
  <c r="V312" s="1"/>
  <c r="U315"/>
  <c r="T314"/>
  <c r="Y309"/>
  <c r="R328"/>
  <c r="Q328" s="1"/>
  <c r="H337"/>
  <c r="H336"/>
  <c r="W315" l="1"/>
  <c r="X313"/>
  <c r="V313" s="1"/>
  <c r="U316"/>
  <c r="T315"/>
  <c r="Y310"/>
  <c r="I335"/>
  <c r="K335" s="1"/>
  <c r="I336"/>
  <c r="K336" s="1"/>
  <c r="J332"/>
  <c r="L332" s="1"/>
  <c r="J333"/>
  <c r="H338"/>
  <c r="L333"/>
  <c r="W316" l="1"/>
  <c r="X314"/>
  <c r="V314" s="1"/>
  <c r="U317"/>
  <c r="T316"/>
  <c r="Y311"/>
  <c r="I337"/>
  <c r="K337" s="1"/>
  <c r="R329"/>
  <c r="Q329" s="1"/>
  <c r="R330"/>
  <c r="Q330" s="1"/>
  <c r="J334"/>
  <c r="L334" s="1"/>
  <c r="H339"/>
  <c r="W317" l="1"/>
  <c r="X315"/>
  <c r="V315" s="1"/>
  <c r="T317"/>
  <c r="U318"/>
  <c r="Y312"/>
  <c r="I338"/>
  <c r="K338" s="1"/>
  <c r="R331"/>
  <c r="Q331" s="1"/>
  <c r="J335"/>
  <c r="L335" s="1"/>
  <c r="H340"/>
  <c r="W318" l="1"/>
  <c r="X316"/>
  <c r="V316" s="1"/>
  <c r="T318"/>
  <c r="U319"/>
  <c r="Y313"/>
  <c r="I339"/>
  <c r="K339" s="1"/>
  <c r="J336"/>
  <c r="R332"/>
  <c r="Q332" s="1"/>
  <c r="L336"/>
  <c r="H341"/>
  <c r="W319" l="1"/>
  <c r="X317"/>
  <c r="V317" s="1"/>
  <c r="T319"/>
  <c r="U320"/>
  <c r="Y314"/>
  <c r="I340"/>
  <c r="K340" s="1"/>
  <c r="J337"/>
  <c r="R333"/>
  <c r="Q333" s="1"/>
  <c r="L337"/>
  <c r="W320" l="1"/>
  <c r="X318"/>
  <c r="V318" s="1"/>
  <c r="U321"/>
  <c r="T320"/>
  <c r="Y315"/>
  <c r="R334"/>
  <c r="Q334" s="1"/>
  <c r="H343"/>
  <c r="H342"/>
  <c r="W321" l="1"/>
  <c r="X319"/>
  <c r="V319" s="1"/>
  <c r="U322"/>
  <c r="T321"/>
  <c r="Y316"/>
  <c r="I342"/>
  <c r="K342" s="1"/>
  <c r="I341"/>
  <c r="K341" s="1"/>
  <c r="J338"/>
  <c r="J339"/>
  <c r="L339" s="1"/>
  <c r="L338"/>
  <c r="H344"/>
  <c r="W322" l="1"/>
  <c r="X320"/>
  <c r="V320" s="1"/>
  <c r="U323"/>
  <c r="T322"/>
  <c r="Y317"/>
  <c r="I343"/>
  <c r="K343" s="1"/>
  <c r="J340"/>
  <c r="L340" s="1"/>
  <c r="R336"/>
  <c r="Q336" s="1"/>
  <c r="R335"/>
  <c r="Q335" s="1"/>
  <c r="H345"/>
  <c r="I344" s="1"/>
  <c r="K344" s="1"/>
  <c r="W323" l="1"/>
  <c r="X321"/>
  <c r="V321" s="1"/>
  <c r="T323"/>
  <c r="U324"/>
  <c r="Y318"/>
  <c r="J341"/>
  <c r="L341" s="1"/>
  <c r="R337"/>
  <c r="Q337" s="1"/>
  <c r="W324" l="1"/>
  <c r="X322"/>
  <c r="V322" s="1"/>
  <c r="T324"/>
  <c r="U325"/>
  <c r="Y319"/>
  <c r="R338"/>
  <c r="Q338" s="1"/>
  <c r="H347"/>
  <c r="H346"/>
  <c r="W325" l="1"/>
  <c r="X323"/>
  <c r="V323" s="1"/>
  <c r="T325"/>
  <c r="U326"/>
  <c r="Y320"/>
  <c r="I345"/>
  <c r="K345" s="1"/>
  <c r="I346"/>
  <c r="K346" s="1"/>
  <c r="J343"/>
  <c r="L343" s="1"/>
  <c r="J342"/>
  <c r="L342" s="1"/>
  <c r="H348"/>
  <c r="W326" l="1"/>
  <c r="X324"/>
  <c r="V324" s="1"/>
  <c r="U327"/>
  <c r="T326"/>
  <c r="Y321"/>
  <c r="I347"/>
  <c r="K347" s="1"/>
  <c r="J344"/>
  <c r="L344" s="1"/>
  <c r="R339"/>
  <c r="Q339" s="1"/>
  <c r="R340"/>
  <c r="Q340" s="1"/>
  <c r="H349"/>
  <c r="W327" l="1"/>
  <c r="X325"/>
  <c r="V325" s="1"/>
  <c r="U328"/>
  <c r="T327"/>
  <c r="Y322"/>
  <c r="I348"/>
  <c r="K348" s="1"/>
  <c r="J345"/>
  <c r="L345" s="1"/>
  <c r="R341"/>
  <c r="Q341" s="1"/>
  <c r="W328" l="1"/>
  <c r="X326"/>
  <c r="V326" s="1"/>
  <c r="U329"/>
  <c r="T328"/>
  <c r="Y323"/>
  <c r="R342"/>
  <c r="Q342" s="1"/>
  <c r="H351"/>
  <c r="H350"/>
  <c r="W329" l="1"/>
  <c r="X327"/>
  <c r="V327" s="1"/>
  <c r="T329"/>
  <c r="U330"/>
  <c r="Y324"/>
  <c r="I350"/>
  <c r="K350" s="1"/>
  <c r="I349"/>
  <c r="K349" s="1"/>
  <c r="J347"/>
  <c r="L347" s="1"/>
  <c r="J346"/>
  <c r="L346" s="1"/>
  <c r="H352"/>
  <c r="W330" l="1"/>
  <c r="X328"/>
  <c r="V328" s="1"/>
  <c r="T330"/>
  <c r="U331"/>
  <c r="Y325"/>
  <c r="I351"/>
  <c r="K351" s="1"/>
  <c r="J348"/>
  <c r="L348" s="1"/>
  <c r="R344"/>
  <c r="Q344" s="1"/>
  <c r="R343"/>
  <c r="Q343" s="1"/>
  <c r="H353"/>
  <c r="W331" l="1"/>
  <c r="X329"/>
  <c r="V329" s="1"/>
  <c r="T331"/>
  <c r="U332"/>
  <c r="Y326"/>
  <c r="I352"/>
  <c r="K352" s="1"/>
  <c r="J349"/>
  <c r="R345"/>
  <c r="Q345" s="1"/>
  <c r="L349"/>
  <c r="H354"/>
  <c r="I353" s="1"/>
  <c r="K353" s="1"/>
  <c r="W332" l="1"/>
  <c r="X330"/>
  <c r="V330" s="1"/>
  <c r="U333"/>
  <c r="T332"/>
  <c r="Y327"/>
  <c r="R346"/>
  <c r="Q346" s="1"/>
  <c r="J350"/>
  <c r="L350" s="1"/>
  <c r="H355"/>
  <c r="W333" l="1"/>
  <c r="X331"/>
  <c r="V331" s="1"/>
  <c r="U334"/>
  <c r="T333"/>
  <c r="Y328"/>
  <c r="I354"/>
  <c r="K354" s="1"/>
  <c r="R347"/>
  <c r="Q347" s="1"/>
  <c r="J351"/>
  <c r="L351" s="1"/>
  <c r="H356"/>
  <c r="W334" l="1"/>
  <c r="X332"/>
  <c r="V332" s="1"/>
  <c r="U335"/>
  <c r="T334"/>
  <c r="Y329"/>
  <c r="I355"/>
  <c r="K355" s="1"/>
  <c r="J352"/>
  <c r="L352" s="1"/>
  <c r="R348"/>
  <c r="Q348" s="1"/>
  <c r="H357"/>
  <c r="W335" l="1"/>
  <c r="X333"/>
  <c r="V333" s="1"/>
  <c r="T335"/>
  <c r="U336"/>
  <c r="Y330"/>
  <c r="I356"/>
  <c r="K356" s="1"/>
  <c r="J353"/>
  <c r="L353" s="1"/>
  <c r="R349"/>
  <c r="Q349" s="1"/>
  <c r="H358"/>
  <c r="W336" l="1"/>
  <c r="X334"/>
  <c r="V334" s="1"/>
  <c r="T336"/>
  <c r="U337"/>
  <c r="Y331"/>
  <c r="I357"/>
  <c r="K357" s="1"/>
  <c r="J354"/>
  <c r="L354" s="1"/>
  <c r="R350"/>
  <c r="Q350" s="1"/>
  <c r="H359"/>
  <c r="W337" l="1"/>
  <c r="X335"/>
  <c r="V335" s="1"/>
  <c r="T337"/>
  <c r="U338"/>
  <c r="Y332"/>
  <c r="I358"/>
  <c r="K358" s="1"/>
  <c r="R351"/>
  <c r="Q351" s="1"/>
  <c r="J355"/>
  <c r="L355" s="1"/>
  <c r="W338" l="1"/>
  <c r="X336"/>
  <c r="V336" s="1"/>
  <c r="U339"/>
  <c r="T338"/>
  <c r="Y333"/>
  <c r="R352"/>
  <c r="Q352" s="1"/>
  <c r="H361"/>
  <c r="H360"/>
  <c r="W339" l="1"/>
  <c r="X337"/>
  <c r="V337" s="1"/>
  <c r="U340"/>
  <c r="T339"/>
  <c r="Y334"/>
  <c r="I359"/>
  <c r="K359" s="1"/>
  <c r="I360"/>
  <c r="K360" s="1"/>
  <c r="J356"/>
  <c r="J357"/>
  <c r="L357" s="1"/>
  <c r="L356"/>
  <c r="H362"/>
  <c r="W340" l="1"/>
  <c r="X338"/>
  <c r="V338" s="1"/>
  <c r="U341"/>
  <c r="T340"/>
  <c r="Y335"/>
  <c r="I361"/>
  <c r="K361" s="1"/>
  <c r="J358"/>
  <c r="L358" s="1"/>
  <c r="R354"/>
  <c r="Q354" s="1"/>
  <c r="R353"/>
  <c r="Q353" s="1"/>
  <c r="H363"/>
  <c r="W341" l="1"/>
  <c r="X339"/>
  <c r="V339" s="1"/>
  <c r="T341"/>
  <c r="U342"/>
  <c r="Y336"/>
  <c r="I362"/>
  <c r="K362" s="1"/>
  <c r="R355"/>
  <c r="Q355" s="1"/>
  <c r="J359"/>
  <c r="L359" s="1"/>
  <c r="W342" l="1"/>
  <c r="X340"/>
  <c r="V340" s="1"/>
  <c r="T342"/>
  <c r="U343"/>
  <c r="Y337"/>
  <c r="R356"/>
  <c r="Q356" s="1"/>
  <c r="H365"/>
  <c r="H364"/>
  <c r="W343" l="1"/>
  <c r="X341"/>
  <c r="V341" s="1"/>
  <c r="T343"/>
  <c r="U344"/>
  <c r="Y338"/>
  <c r="I364"/>
  <c r="K364" s="1"/>
  <c r="I363"/>
  <c r="K363" s="1"/>
  <c r="J361"/>
  <c r="L361" s="1"/>
  <c r="J360"/>
  <c r="L360" s="1"/>
  <c r="H366"/>
  <c r="W344" l="1"/>
  <c r="X342"/>
  <c r="V342" s="1"/>
  <c r="T344"/>
  <c r="U345"/>
  <c r="Y339"/>
  <c r="I365"/>
  <c r="K365" s="1"/>
  <c r="J362"/>
  <c r="L362" s="1"/>
  <c r="R359" s="1"/>
  <c r="Q359" s="1"/>
  <c r="R358"/>
  <c r="Q358" s="1"/>
  <c r="R357"/>
  <c r="Q357" s="1"/>
  <c r="H367"/>
  <c r="W345" l="1"/>
  <c r="X343"/>
  <c r="V343" s="1"/>
  <c r="U346"/>
  <c r="T345"/>
  <c r="Y340"/>
  <c r="I366"/>
  <c r="K366" s="1"/>
  <c r="J363"/>
  <c r="L363" s="1"/>
  <c r="H368"/>
  <c r="W346" l="1"/>
  <c r="X344"/>
  <c r="V344" s="1"/>
  <c r="U347"/>
  <c r="T346"/>
  <c r="Y341"/>
  <c r="I367"/>
  <c r="K367" s="1"/>
  <c r="J364"/>
  <c r="R360"/>
  <c r="Q360" s="1"/>
  <c r="H369"/>
  <c r="L364"/>
  <c r="R361" s="1"/>
  <c r="Q361" s="1"/>
  <c r="W347" l="1"/>
  <c r="X345"/>
  <c r="V345" s="1"/>
  <c r="U348"/>
  <c r="T347"/>
  <c r="Y342"/>
  <c r="I368"/>
  <c r="K368" s="1"/>
  <c r="J365"/>
  <c r="L365" s="1"/>
  <c r="R362" s="1"/>
  <c r="Q362" s="1"/>
  <c r="H370"/>
  <c r="I369" s="1"/>
  <c r="K369" s="1"/>
  <c r="W348" l="1"/>
  <c r="X346"/>
  <c r="V346" s="1"/>
  <c r="T348"/>
  <c r="U349"/>
  <c r="Y343"/>
  <c r="J366"/>
  <c r="L366" s="1"/>
  <c r="H371"/>
  <c r="W349" l="1"/>
  <c r="X347"/>
  <c r="V347" s="1"/>
  <c r="T349"/>
  <c r="U350"/>
  <c r="Y344"/>
  <c r="I370"/>
  <c r="K370" s="1"/>
  <c r="J367"/>
  <c r="R363"/>
  <c r="Q363" s="1"/>
  <c r="H372"/>
  <c r="L367"/>
  <c r="W350" l="1"/>
  <c r="X348"/>
  <c r="V348" s="1"/>
  <c r="T350"/>
  <c r="U351"/>
  <c r="Y345"/>
  <c r="I371"/>
  <c r="K371" s="1"/>
  <c r="R364"/>
  <c r="Q364" s="1"/>
  <c r="J368"/>
  <c r="L368" s="1"/>
  <c r="H373"/>
  <c r="W351" l="1"/>
  <c r="X349"/>
  <c r="V349" s="1"/>
  <c r="T351"/>
  <c r="U352"/>
  <c r="Y346"/>
  <c r="I372"/>
  <c r="K372" s="1"/>
  <c r="R365"/>
  <c r="Q365" s="1"/>
  <c r="J369"/>
  <c r="L369" s="1"/>
  <c r="H374"/>
  <c r="I373" s="1"/>
  <c r="K373" s="1"/>
  <c r="W352" l="1"/>
  <c r="X350"/>
  <c r="V350" s="1"/>
  <c r="U353"/>
  <c r="T352"/>
  <c r="Y347"/>
  <c r="J370"/>
  <c r="R366"/>
  <c r="Q366" s="1"/>
  <c r="H375"/>
  <c r="L370"/>
  <c r="W353" l="1"/>
  <c r="X351"/>
  <c r="V351" s="1"/>
  <c r="U354"/>
  <c r="T353"/>
  <c r="Y348"/>
  <c r="I374"/>
  <c r="K374" s="1"/>
  <c r="J371"/>
  <c r="R367"/>
  <c r="Q367" s="1"/>
  <c r="L371"/>
  <c r="H376"/>
  <c r="W354" l="1"/>
  <c r="X352"/>
  <c r="V352" s="1"/>
  <c r="U355"/>
  <c r="T354"/>
  <c r="Y349"/>
  <c r="I375"/>
  <c r="K375" s="1"/>
  <c r="J372"/>
  <c r="R368"/>
  <c r="Q368" s="1"/>
  <c r="L372"/>
  <c r="H377"/>
  <c r="I376" s="1"/>
  <c r="K376" s="1"/>
  <c r="W355" l="1"/>
  <c r="X353"/>
  <c r="V353" s="1"/>
  <c r="T355"/>
  <c r="U356"/>
  <c r="Y350"/>
  <c r="J373"/>
  <c r="R369"/>
  <c r="Q369" s="1"/>
  <c r="L373"/>
  <c r="H378"/>
  <c r="W356" l="1"/>
  <c r="X354"/>
  <c r="V354" s="1"/>
  <c r="U357"/>
  <c r="T356"/>
  <c r="Y351"/>
  <c r="I377"/>
  <c r="K377" s="1"/>
  <c r="R370"/>
  <c r="Q370" s="1"/>
  <c r="J374"/>
  <c r="L374" s="1"/>
  <c r="H379"/>
  <c r="W357" l="1"/>
  <c r="X355"/>
  <c r="V355" s="1"/>
  <c r="U358"/>
  <c r="T357"/>
  <c r="Y352"/>
  <c r="I378"/>
  <c r="K378" s="1"/>
  <c r="R371"/>
  <c r="Q371" s="1"/>
  <c r="J375"/>
  <c r="L375" s="1"/>
  <c r="H380"/>
  <c r="W358" l="1"/>
  <c r="X356"/>
  <c r="V356" s="1"/>
  <c r="U359"/>
  <c r="T358"/>
  <c r="Y353"/>
  <c r="I379"/>
  <c r="K379" s="1"/>
  <c r="R372"/>
  <c r="Q372" s="1"/>
  <c r="J376"/>
  <c r="L376" s="1"/>
  <c r="H381"/>
  <c r="W359" l="1"/>
  <c r="X357"/>
  <c r="V357" s="1"/>
  <c r="U360"/>
  <c r="T359"/>
  <c r="Y354"/>
  <c r="I380"/>
  <c r="K380" s="1"/>
  <c r="J377"/>
  <c r="R373"/>
  <c r="Q373" s="1"/>
  <c r="L377"/>
  <c r="H382"/>
  <c r="W360" l="1"/>
  <c r="X358"/>
  <c r="V358" s="1"/>
  <c r="U361"/>
  <c r="T360"/>
  <c r="Y355"/>
  <c r="I381"/>
  <c r="K381" s="1"/>
  <c r="R374"/>
  <c r="Q374" s="1"/>
  <c r="J378"/>
  <c r="L378" s="1"/>
  <c r="H383"/>
  <c r="W361" l="1"/>
  <c r="X359"/>
  <c r="V359" s="1"/>
  <c r="U362"/>
  <c r="T361"/>
  <c r="Y356"/>
  <c r="I382"/>
  <c r="K382" s="1"/>
  <c r="J379"/>
  <c r="L379" s="1"/>
  <c r="R375"/>
  <c r="Q375" s="1"/>
  <c r="W362" l="1"/>
  <c r="X360"/>
  <c r="V360" s="1"/>
  <c r="T362"/>
  <c r="U363"/>
  <c r="Y357"/>
  <c r="R376"/>
  <c r="Q376" s="1"/>
  <c r="H385"/>
  <c r="H384"/>
  <c r="W363" l="1"/>
  <c r="X361"/>
  <c r="V361" s="1"/>
  <c r="U364"/>
  <c r="T363"/>
  <c r="Y358"/>
  <c r="I384"/>
  <c r="K384" s="1"/>
  <c r="I383"/>
  <c r="K383" s="1"/>
  <c r="J380"/>
  <c r="J381"/>
  <c r="L381" s="1"/>
  <c r="L380"/>
  <c r="H386"/>
  <c r="W364" l="1"/>
  <c r="X362"/>
  <c r="V362" s="1"/>
  <c r="U365"/>
  <c r="T364"/>
  <c r="Y359"/>
  <c r="I385"/>
  <c r="K385" s="1"/>
  <c r="J382"/>
  <c r="L382" s="1"/>
  <c r="R379" s="1"/>
  <c r="Q379" s="1"/>
  <c r="R377"/>
  <c r="Q377" s="1"/>
  <c r="R378"/>
  <c r="Q378" s="1"/>
  <c r="H387"/>
  <c r="W365" l="1"/>
  <c r="X363"/>
  <c r="V363" s="1"/>
  <c r="T365"/>
  <c r="U366"/>
  <c r="Y360"/>
  <c r="I386"/>
  <c r="K386" s="1"/>
  <c r="J383"/>
  <c r="L383" s="1"/>
  <c r="W366" l="1"/>
  <c r="X364"/>
  <c r="V364" s="1"/>
  <c r="U367"/>
  <c r="T366"/>
  <c r="Y361"/>
  <c r="R380"/>
  <c r="Q380" s="1"/>
  <c r="H389"/>
  <c r="H388"/>
  <c r="W367" l="1"/>
  <c r="X365"/>
  <c r="V365" s="1"/>
  <c r="U368"/>
  <c r="T367"/>
  <c r="Y362"/>
  <c r="I388"/>
  <c r="K388" s="1"/>
  <c r="I387"/>
  <c r="K387" s="1"/>
  <c r="J385"/>
  <c r="L385" s="1"/>
  <c r="J384"/>
  <c r="L384" s="1"/>
  <c r="H390"/>
  <c r="W368" l="1"/>
  <c r="X366"/>
  <c r="V366" s="1"/>
  <c r="U369"/>
  <c r="T368"/>
  <c r="Y363"/>
  <c r="I389"/>
  <c r="K389" s="1"/>
  <c r="J386"/>
  <c r="L386" s="1"/>
  <c r="R382"/>
  <c r="Q382" s="1"/>
  <c r="R381"/>
  <c r="Q381" s="1"/>
  <c r="W369" l="1"/>
  <c r="X367"/>
  <c r="V367" s="1"/>
  <c r="U370"/>
  <c r="T369"/>
  <c r="Y364"/>
  <c r="R383"/>
  <c r="Q383" s="1"/>
  <c r="H392"/>
  <c r="H391"/>
  <c r="W370" l="1"/>
  <c r="X368"/>
  <c r="V368" s="1"/>
  <c r="U371"/>
  <c r="T370"/>
  <c r="Y365"/>
  <c r="I390"/>
  <c r="K390" s="1"/>
  <c r="I391"/>
  <c r="K391" s="1"/>
  <c r="J387"/>
  <c r="J388"/>
  <c r="L388" s="1"/>
  <c r="L387"/>
  <c r="H393"/>
  <c r="I392" s="1"/>
  <c r="K392" s="1"/>
  <c r="W371" l="1"/>
  <c r="X369"/>
  <c r="V369" s="1"/>
  <c r="U372"/>
  <c r="T371"/>
  <c r="Y366"/>
  <c r="J389"/>
  <c r="L389" s="1"/>
  <c r="R385"/>
  <c r="Q385" s="1"/>
  <c r="R384"/>
  <c r="Q384" s="1"/>
  <c r="H394"/>
  <c r="W372" l="1"/>
  <c r="X370"/>
  <c r="V370" s="1"/>
  <c r="T372"/>
  <c r="U373"/>
  <c r="Y367"/>
  <c r="I393"/>
  <c r="K393" s="1"/>
  <c r="J390"/>
  <c r="L390" s="1"/>
  <c r="R386"/>
  <c r="Q386" s="1"/>
  <c r="H395"/>
  <c r="W373" l="1"/>
  <c r="X371"/>
  <c r="V371" s="1"/>
  <c r="U374"/>
  <c r="T373"/>
  <c r="Y368"/>
  <c r="I394"/>
  <c r="K394" s="1"/>
  <c r="J391"/>
  <c r="R387"/>
  <c r="Q387" s="1"/>
  <c r="L391"/>
  <c r="H396"/>
  <c r="W374" l="1"/>
  <c r="X372"/>
  <c r="V372" s="1"/>
  <c r="U375"/>
  <c r="T374"/>
  <c r="Y369"/>
  <c r="I395"/>
  <c r="K395" s="1"/>
  <c r="J392"/>
  <c r="R388"/>
  <c r="Q388" s="1"/>
  <c r="L392"/>
  <c r="H397"/>
  <c r="W375" l="1"/>
  <c r="X373"/>
  <c r="V373" s="1"/>
  <c r="U376"/>
  <c r="T375"/>
  <c r="Y370"/>
  <c r="I396"/>
  <c r="K396" s="1"/>
  <c r="J393"/>
  <c r="R389"/>
  <c r="Q389" s="1"/>
  <c r="H398"/>
  <c r="L393"/>
  <c r="W376" l="1"/>
  <c r="X374"/>
  <c r="V374" s="1"/>
  <c r="U377"/>
  <c r="T376"/>
  <c r="Y371"/>
  <c r="I397"/>
  <c r="K397" s="1"/>
  <c r="J394"/>
  <c r="R390"/>
  <c r="Q390" s="1"/>
  <c r="H399"/>
  <c r="L394"/>
  <c r="W377" l="1"/>
  <c r="X375"/>
  <c r="V375" s="1"/>
  <c r="U378"/>
  <c r="T377"/>
  <c r="Y372"/>
  <c r="I398"/>
  <c r="K398" s="1"/>
  <c r="J395"/>
  <c r="L395" s="1"/>
  <c r="R391"/>
  <c r="Q391" s="1"/>
  <c r="W378" l="1"/>
  <c r="X376"/>
  <c r="V376" s="1"/>
  <c r="T378"/>
  <c r="U379"/>
  <c r="Y373"/>
  <c r="R392"/>
  <c r="Q392" s="1"/>
  <c r="H401"/>
  <c r="H400"/>
  <c r="W379" l="1"/>
  <c r="X377"/>
  <c r="V377" s="1"/>
  <c r="U380"/>
  <c r="T379"/>
  <c r="Y374"/>
  <c r="I400"/>
  <c r="K400" s="1"/>
  <c r="I399"/>
  <c r="K399" s="1"/>
  <c r="J396"/>
  <c r="J397"/>
  <c r="L397" s="1"/>
  <c r="L396"/>
  <c r="H402"/>
  <c r="I401" s="1"/>
  <c r="K401" s="1"/>
  <c r="W380" l="1"/>
  <c r="X378"/>
  <c r="V378" s="1"/>
  <c r="T380"/>
  <c r="U381"/>
  <c r="Y375"/>
  <c r="J398"/>
  <c r="L398" s="1"/>
  <c r="R393"/>
  <c r="Q393" s="1"/>
  <c r="R394"/>
  <c r="Q394" s="1"/>
  <c r="H403"/>
  <c r="W381" l="1"/>
  <c r="X379"/>
  <c r="V379" s="1"/>
  <c r="U382"/>
  <c r="T381"/>
  <c r="Y376"/>
  <c r="I402"/>
  <c r="K402" s="1"/>
  <c r="R395"/>
  <c r="Q395" s="1"/>
  <c r="J399"/>
  <c r="L399" s="1"/>
  <c r="H404"/>
  <c r="W382" l="1"/>
  <c r="X380"/>
  <c r="V380" s="1"/>
  <c r="U383"/>
  <c r="T382"/>
  <c r="Y377"/>
  <c r="I403"/>
  <c r="K403" s="1"/>
  <c r="R396"/>
  <c r="Q396" s="1"/>
  <c r="J400"/>
  <c r="L400" s="1"/>
  <c r="H405"/>
  <c r="I404" s="1"/>
  <c r="K404" s="1"/>
  <c r="W383" l="1"/>
  <c r="X381"/>
  <c r="V381" s="1"/>
  <c r="T383"/>
  <c r="U384"/>
  <c r="Y378"/>
  <c r="J401"/>
  <c r="R397"/>
  <c r="Q397" s="1"/>
  <c r="L401"/>
  <c r="H406"/>
  <c r="W384" l="1"/>
  <c r="X382"/>
  <c r="V382" s="1"/>
  <c r="U385"/>
  <c r="T384"/>
  <c r="Y379"/>
  <c r="I405"/>
  <c r="K405" s="1"/>
  <c r="J402"/>
  <c r="L402" s="1"/>
  <c r="R398"/>
  <c r="Q398" s="1"/>
  <c r="H407"/>
  <c r="W385" l="1"/>
  <c r="X383"/>
  <c r="V383" s="1"/>
  <c r="U386"/>
  <c r="T385"/>
  <c r="Y380"/>
  <c r="I406"/>
  <c r="K406" s="1"/>
  <c r="J403"/>
  <c r="R399"/>
  <c r="Q399" s="1"/>
  <c r="L403"/>
  <c r="H408"/>
  <c r="W386" l="1"/>
  <c r="X384"/>
  <c r="V384" s="1"/>
  <c r="T386"/>
  <c r="U387"/>
  <c r="Y381"/>
  <c r="I407"/>
  <c r="K407" s="1"/>
  <c r="J404"/>
  <c r="R400"/>
  <c r="Q400" s="1"/>
  <c r="L404"/>
  <c r="H409"/>
  <c r="W387" l="1"/>
  <c r="X385"/>
  <c r="V385" s="1"/>
  <c r="U388"/>
  <c r="T387"/>
  <c r="Y382"/>
  <c r="I408"/>
  <c r="K408" s="1"/>
  <c r="J405"/>
  <c r="L405" s="1"/>
  <c r="R402" s="1"/>
  <c r="Q402" s="1"/>
  <c r="R401"/>
  <c r="Q401" s="1"/>
  <c r="H410"/>
  <c r="W388" l="1"/>
  <c r="X386"/>
  <c r="V386" s="1"/>
  <c r="U389"/>
  <c r="T388"/>
  <c r="Y383"/>
  <c r="I409"/>
  <c r="K409" s="1"/>
  <c r="J406"/>
  <c r="L406" s="1"/>
  <c r="H411"/>
  <c r="W389" l="1"/>
  <c r="X387"/>
  <c r="V387" s="1"/>
  <c r="T389"/>
  <c r="U390"/>
  <c r="Y384"/>
  <c r="I410"/>
  <c r="K410" s="1"/>
  <c r="J407"/>
  <c r="R403"/>
  <c r="Q403" s="1"/>
  <c r="L407"/>
  <c r="H412"/>
  <c r="W390" l="1"/>
  <c r="X388"/>
  <c r="V388" s="1"/>
  <c r="U391"/>
  <c r="T390"/>
  <c r="Y385"/>
  <c r="I411"/>
  <c r="K411" s="1"/>
  <c r="J408"/>
  <c r="R404"/>
  <c r="Q404" s="1"/>
  <c r="H413"/>
  <c r="L408"/>
  <c r="W391" l="1"/>
  <c r="X389"/>
  <c r="V389" s="1"/>
  <c r="T391"/>
  <c r="U392"/>
  <c r="Y386"/>
  <c r="I412"/>
  <c r="K412" s="1"/>
  <c r="J409"/>
  <c r="R405"/>
  <c r="Q405" s="1"/>
  <c r="L409"/>
  <c r="H414"/>
  <c r="I413" s="1"/>
  <c r="K413" s="1"/>
  <c r="W392" l="1"/>
  <c r="X390"/>
  <c r="V390" s="1"/>
  <c r="T392"/>
  <c r="U393"/>
  <c r="Y387"/>
  <c r="J410"/>
  <c r="L410" s="1"/>
  <c r="R406"/>
  <c r="Q406" s="1"/>
  <c r="H415"/>
  <c r="W393" l="1"/>
  <c r="X391"/>
  <c r="V391" s="1"/>
  <c r="U394"/>
  <c r="T393"/>
  <c r="Y388"/>
  <c r="I414"/>
  <c r="K414" s="1"/>
  <c r="R407"/>
  <c r="Q407" s="1"/>
  <c r="J411"/>
  <c r="L411" s="1"/>
  <c r="H416"/>
  <c r="I415" s="1"/>
  <c r="K415" s="1"/>
  <c r="W394" l="1"/>
  <c r="X392"/>
  <c r="V392" s="1"/>
  <c r="T394"/>
  <c r="U395"/>
  <c r="Y389"/>
  <c r="J412"/>
  <c r="R408"/>
  <c r="Q408" s="1"/>
  <c r="L412"/>
  <c r="H417"/>
  <c r="W395" l="1"/>
  <c r="X393"/>
  <c r="V393" s="1"/>
  <c r="T395"/>
  <c r="U396"/>
  <c r="Y390"/>
  <c r="I416"/>
  <c r="K416" s="1"/>
  <c r="J413"/>
  <c r="R409"/>
  <c r="Q409" s="1"/>
  <c r="L413"/>
  <c r="W396" l="1"/>
  <c r="X394"/>
  <c r="V394" s="1"/>
  <c r="U397"/>
  <c r="T396"/>
  <c r="Y391"/>
  <c r="R410"/>
  <c r="Q410" s="1"/>
  <c r="H418"/>
  <c r="W397" l="1"/>
  <c r="X395"/>
  <c r="V395" s="1"/>
  <c r="T397"/>
  <c r="U398"/>
  <c r="Y392"/>
  <c r="I417"/>
  <c r="K417" s="1"/>
  <c r="J414"/>
  <c r="L414" s="1"/>
  <c r="H419"/>
  <c r="W398" l="1"/>
  <c r="X396"/>
  <c r="V396" s="1"/>
  <c r="T398"/>
  <c r="U399"/>
  <c r="Y393"/>
  <c r="I418"/>
  <c r="K418" s="1"/>
  <c r="J415"/>
  <c r="R411"/>
  <c r="Q411" s="1"/>
  <c r="H421"/>
  <c r="L415"/>
  <c r="H420"/>
  <c r="I419" s="1"/>
  <c r="K419" s="1"/>
  <c r="W399" l="1"/>
  <c r="X397"/>
  <c r="V397" s="1"/>
  <c r="T399"/>
  <c r="U400"/>
  <c r="Y394"/>
  <c r="I420"/>
  <c r="K420" s="1"/>
  <c r="J416"/>
  <c r="L416" s="1"/>
  <c r="R412"/>
  <c r="Q412" s="1"/>
  <c r="J417"/>
  <c r="L417" s="1"/>
  <c r="W400" l="1"/>
  <c r="X398"/>
  <c r="V398" s="1"/>
  <c r="U401"/>
  <c r="T400"/>
  <c r="Y395"/>
  <c r="R413"/>
  <c r="Q413" s="1"/>
  <c r="R414"/>
  <c r="Q414" s="1"/>
  <c r="H423"/>
  <c r="H422"/>
  <c r="W401" l="1"/>
  <c r="X399"/>
  <c r="V399" s="1"/>
  <c r="T401"/>
  <c r="U402"/>
  <c r="Y396"/>
  <c r="I421"/>
  <c r="K421" s="1"/>
  <c r="I422"/>
  <c r="K422" s="1"/>
  <c r="J419"/>
  <c r="L419" s="1"/>
  <c r="J418"/>
  <c r="L418" s="1"/>
  <c r="H424"/>
  <c r="I423" s="1"/>
  <c r="K423" s="1"/>
  <c r="W402" l="1"/>
  <c r="X400"/>
  <c r="V400" s="1"/>
  <c r="T402"/>
  <c r="U403"/>
  <c r="Y397"/>
  <c r="J420"/>
  <c r="L420" s="1"/>
  <c r="R417" s="1"/>
  <c r="Q417" s="1"/>
  <c r="R415"/>
  <c r="Q415" s="1"/>
  <c r="R416"/>
  <c r="Q416" s="1"/>
  <c r="W403" l="1"/>
  <c r="X401"/>
  <c r="V401" s="1"/>
  <c r="U404"/>
  <c r="T403"/>
  <c r="Y398"/>
  <c r="H426"/>
  <c r="H425"/>
  <c r="W404" l="1"/>
  <c r="X402"/>
  <c r="V402" s="1"/>
  <c r="T404"/>
  <c r="U405"/>
  <c r="Y399"/>
  <c r="I425"/>
  <c r="K425" s="1"/>
  <c r="I424"/>
  <c r="K424" s="1"/>
  <c r="J422"/>
  <c r="J421"/>
  <c r="L421" s="1"/>
  <c r="L422"/>
  <c r="H427"/>
  <c r="W405" l="1"/>
  <c r="X403"/>
  <c r="V403" s="1"/>
  <c r="U406"/>
  <c r="T405"/>
  <c r="Y400"/>
  <c r="I426"/>
  <c r="K426" s="1"/>
  <c r="R418"/>
  <c r="Q418" s="1"/>
  <c r="R419"/>
  <c r="Q419" s="1"/>
  <c r="J423"/>
  <c r="L423" s="1"/>
  <c r="H428"/>
  <c r="W406" l="1"/>
  <c r="X404"/>
  <c r="V404" s="1"/>
  <c r="T406"/>
  <c r="U407"/>
  <c r="Y401"/>
  <c r="I427"/>
  <c r="K427" s="1"/>
  <c r="J424"/>
  <c r="R420"/>
  <c r="Q420" s="1"/>
  <c r="H429"/>
  <c r="L424"/>
  <c r="W407" l="1"/>
  <c r="X405"/>
  <c r="V405" s="1"/>
  <c r="T407"/>
  <c r="U408"/>
  <c r="Y402"/>
  <c r="I428"/>
  <c r="K428" s="1"/>
  <c r="J425"/>
  <c r="R421"/>
  <c r="Q421" s="1"/>
  <c r="L425"/>
  <c r="H430"/>
  <c r="W408" l="1"/>
  <c r="X406"/>
  <c r="V406" s="1"/>
  <c r="U409"/>
  <c r="T408"/>
  <c r="Y403"/>
  <c r="I429"/>
  <c r="K429" s="1"/>
  <c r="J426"/>
  <c r="R422"/>
  <c r="Q422" s="1"/>
  <c r="L426"/>
  <c r="H431"/>
  <c r="W409" l="1"/>
  <c r="X407"/>
  <c r="V407" s="1"/>
  <c r="T409"/>
  <c r="U410"/>
  <c r="Y404"/>
  <c r="I430"/>
  <c r="K430" s="1"/>
  <c r="J427"/>
  <c r="R423"/>
  <c r="Q423" s="1"/>
  <c r="L427"/>
  <c r="H432"/>
  <c r="W410" l="1"/>
  <c r="X408"/>
  <c r="V408" s="1"/>
  <c r="T410"/>
  <c r="U411"/>
  <c r="Y405"/>
  <c r="I431"/>
  <c r="K431" s="1"/>
  <c r="J428"/>
  <c r="L428" s="1"/>
  <c r="R424"/>
  <c r="Q424" s="1"/>
  <c r="H433"/>
  <c r="W411" l="1"/>
  <c r="X409"/>
  <c r="V409" s="1"/>
  <c r="U412"/>
  <c r="T411"/>
  <c r="Y406"/>
  <c r="I432"/>
  <c r="K432" s="1"/>
  <c r="R425"/>
  <c r="Q425" s="1"/>
  <c r="J429"/>
  <c r="L429" s="1"/>
  <c r="H434"/>
  <c r="W412" l="1"/>
  <c r="X410"/>
  <c r="V410" s="1"/>
  <c r="T412"/>
  <c r="U413"/>
  <c r="Y407"/>
  <c r="I433"/>
  <c r="K433" s="1"/>
  <c r="R426"/>
  <c r="Q426" s="1"/>
  <c r="J430"/>
  <c r="L430" s="1"/>
  <c r="H435"/>
  <c r="I434" s="1"/>
  <c r="K434" s="1"/>
  <c r="W413" l="1"/>
  <c r="X411"/>
  <c r="V411" s="1"/>
  <c r="U414"/>
  <c r="T413"/>
  <c r="Y408"/>
  <c r="R427"/>
  <c r="Q427" s="1"/>
  <c r="J431"/>
  <c r="L431" s="1"/>
  <c r="H436"/>
  <c r="W414" l="1"/>
  <c r="X412"/>
  <c r="V412" s="1"/>
  <c r="U415"/>
  <c r="T414"/>
  <c r="Y409"/>
  <c r="I435"/>
  <c r="K435" s="1"/>
  <c r="J432"/>
  <c r="R428"/>
  <c r="Q428" s="1"/>
  <c r="L432"/>
  <c r="H437"/>
  <c r="W415" l="1"/>
  <c r="X413"/>
  <c r="V413" s="1"/>
  <c r="T415"/>
  <c r="U416"/>
  <c r="Y410"/>
  <c r="I436"/>
  <c r="K436" s="1"/>
  <c r="J433"/>
  <c r="L433" s="1"/>
  <c r="R429"/>
  <c r="Q429" s="1"/>
  <c r="H438"/>
  <c r="W416" l="1"/>
  <c r="X414"/>
  <c r="V414" s="1"/>
  <c r="U417"/>
  <c r="T416"/>
  <c r="Y411"/>
  <c r="I437"/>
  <c r="K437" s="1"/>
  <c r="J434"/>
  <c r="R430"/>
  <c r="Q430" s="1"/>
  <c r="H439"/>
  <c r="L434"/>
  <c r="W417" l="1"/>
  <c r="X415"/>
  <c r="V415" s="1"/>
  <c r="U418"/>
  <c r="T417"/>
  <c r="Y412"/>
  <c r="I438"/>
  <c r="K438" s="1"/>
  <c r="J435"/>
  <c r="R431"/>
  <c r="Q431" s="1"/>
  <c r="L435"/>
  <c r="H440"/>
  <c r="I439" s="1"/>
  <c r="K439" s="1"/>
  <c r="W418" l="1"/>
  <c r="X416"/>
  <c r="V416" s="1"/>
  <c r="T418"/>
  <c r="U419"/>
  <c r="Y413"/>
  <c r="J436"/>
  <c r="L436" s="1"/>
  <c r="R432"/>
  <c r="Q432" s="1"/>
  <c r="H441"/>
  <c r="W419" l="1"/>
  <c r="X417"/>
  <c r="V417" s="1"/>
  <c r="U420"/>
  <c r="T419"/>
  <c r="Y414"/>
  <c r="I440"/>
  <c r="K440" s="1"/>
  <c r="J437"/>
  <c r="R433"/>
  <c r="Q433" s="1"/>
  <c r="H442"/>
  <c r="L437"/>
  <c r="W420" l="1"/>
  <c r="X418"/>
  <c r="V418" s="1"/>
  <c r="U421"/>
  <c r="T420"/>
  <c r="Y415"/>
  <c r="I441"/>
  <c r="K441" s="1"/>
  <c r="J438"/>
  <c r="R434"/>
  <c r="Q434" s="1"/>
  <c r="H443"/>
  <c r="L438"/>
  <c r="W421" l="1"/>
  <c r="X419"/>
  <c r="V419" s="1"/>
  <c r="U422"/>
  <c r="T421"/>
  <c r="Y416"/>
  <c r="I442"/>
  <c r="K442" s="1"/>
  <c r="R435"/>
  <c r="Q435" s="1"/>
  <c r="J439"/>
  <c r="L439" s="1"/>
  <c r="H444"/>
  <c r="I443" s="1"/>
  <c r="K443" s="1"/>
  <c r="W422" l="1"/>
  <c r="X420"/>
  <c r="V420" s="1"/>
  <c r="T422"/>
  <c r="U423"/>
  <c r="Y417"/>
  <c r="R436"/>
  <c r="Q436" s="1"/>
  <c r="J440"/>
  <c r="L440" s="1"/>
  <c r="H445"/>
  <c r="W423" l="1"/>
  <c r="X421"/>
  <c r="V421" s="1"/>
  <c r="T423"/>
  <c r="U424"/>
  <c r="Y418"/>
  <c r="I444"/>
  <c r="K444" s="1"/>
  <c r="R437"/>
  <c r="Q437" s="1"/>
  <c r="J441"/>
  <c r="L441" s="1"/>
  <c r="H446"/>
  <c r="W424" l="1"/>
  <c r="X422"/>
  <c r="V422" s="1"/>
  <c r="U425"/>
  <c r="T424"/>
  <c r="Y419"/>
  <c r="I445"/>
  <c r="K445" s="1"/>
  <c r="J442"/>
  <c r="R438"/>
  <c r="Q438" s="1"/>
  <c r="L442"/>
  <c r="H447"/>
  <c r="W425" l="1"/>
  <c r="X423"/>
  <c r="V423" s="1"/>
  <c r="U426"/>
  <c r="T425"/>
  <c r="Y420"/>
  <c r="I446"/>
  <c r="K446" s="1"/>
  <c r="J443"/>
  <c r="R439"/>
  <c r="Q439" s="1"/>
  <c r="H448"/>
  <c r="L443"/>
  <c r="W426" l="1"/>
  <c r="X424"/>
  <c r="V424" s="1"/>
  <c r="T426"/>
  <c r="U427"/>
  <c r="Y421"/>
  <c r="I447"/>
  <c r="K447" s="1"/>
  <c r="R440"/>
  <c r="Q440" s="1"/>
  <c r="J444"/>
  <c r="L444" s="1"/>
  <c r="H449"/>
  <c r="W427" l="1"/>
  <c r="X425"/>
  <c r="V425" s="1"/>
  <c r="U428"/>
  <c r="T427"/>
  <c r="Y422"/>
  <c r="I448"/>
  <c r="K448" s="1"/>
  <c r="J445"/>
  <c r="R441"/>
  <c r="Q441" s="1"/>
  <c r="L445"/>
  <c r="H450"/>
  <c r="I449" s="1"/>
  <c r="K449" s="1"/>
  <c r="W428" l="1"/>
  <c r="X426"/>
  <c r="V426" s="1"/>
  <c r="U429"/>
  <c r="T428"/>
  <c r="Y423"/>
  <c r="J446"/>
  <c r="L446" s="1"/>
  <c r="R442"/>
  <c r="Q442" s="1"/>
  <c r="H451"/>
  <c r="W429" l="1"/>
  <c r="X427"/>
  <c r="V427" s="1"/>
  <c r="T429"/>
  <c r="U430"/>
  <c r="Y424"/>
  <c r="I450"/>
  <c r="K450" s="1"/>
  <c r="J447"/>
  <c r="R443"/>
  <c r="Q443" s="1"/>
  <c r="L447"/>
  <c r="H452"/>
  <c r="W430" l="1"/>
  <c r="X428"/>
  <c r="V428" s="1"/>
  <c r="U431"/>
  <c r="T430"/>
  <c r="Y425"/>
  <c r="I451"/>
  <c r="K451" s="1"/>
  <c r="J448"/>
  <c r="R444"/>
  <c r="Q444" s="1"/>
  <c r="L448"/>
  <c r="H453"/>
  <c r="I452" s="1"/>
  <c r="K452" s="1"/>
  <c r="W431" l="1"/>
  <c r="X429"/>
  <c r="V429" s="1"/>
  <c r="T431"/>
  <c r="U432"/>
  <c r="Y426"/>
  <c r="J449"/>
  <c r="R445"/>
  <c r="Q445" s="1"/>
  <c r="L449"/>
  <c r="H454"/>
  <c r="W432" l="1"/>
  <c r="X430"/>
  <c r="V430" s="1"/>
  <c r="T432"/>
  <c r="U433"/>
  <c r="Y427"/>
  <c r="I453"/>
  <c r="K453" s="1"/>
  <c r="J450"/>
  <c r="R446"/>
  <c r="Q446" s="1"/>
  <c r="L450"/>
  <c r="H455"/>
  <c r="W433" l="1"/>
  <c r="X431"/>
  <c r="V431" s="1"/>
  <c r="U434"/>
  <c r="T433"/>
  <c r="Y428"/>
  <c r="I454"/>
  <c r="K454" s="1"/>
  <c r="J451"/>
  <c r="R447"/>
  <c r="Q447" s="1"/>
  <c r="L451"/>
  <c r="H456"/>
  <c r="W434" l="1"/>
  <c r="X432"/>
  <c r="V432" s="1"/>
  <c r="T434"/>
  <c r="U435"/>
  <c r="Y429"/>
  <c r="I455"/>
  <c r="K455" s="1"/>
  <c r="R448"/>
  <c r="Q448" s="1"/>
  <c r="J452"/>
  <c r="L452" s="1"/>
  <c r="H457"/>
  <c r="W435" l="1"/>
  <c r="X433"/>
  <c r="V433" s="1"/>
  <c r="T435"/>
  <c r="U436"/>
  <c r="Y430"/>
  <c r="I456"/>
  <c r="K456" s="1"/>
  <c r="R449"/>
  <c r="Q449" s="1"/>
  <c r="J453"/>
  <c r="L453" s="1"/>
  <c r="H458"/>
  <c r="W436" l="1"/>
  <c r="X434"/>
  <c r="V434" s="1"/>
  <c r="U437"/>
  <c r="T436"/>
  <c r="Y431"/>
  <c r="I457"/>
  <c r="K457" s="1"/>
  <c r="R450"/>
  <c r="Q450" s="1"/>
  <c r="J454"/>
  <c r="L454" s="1"/>
  <c r="H459"/>
  <c r="W437" l="1"/>
  <c r="X435"/>
  <c r="V435" s="1"/>
  <c r="U438"/>
  <c r="T437"/>
  <c r="Y432"/>
  <c r="I458"/>
  <c r="K458" s="1"/>
  <c r="R451"/>
  <c r="Q451" s="1"/>
  <c r="J455"/>
  <c r="L455" s="1"/>
  <c r="H460"/>
  <c r="W438" l="1"/>
  <c r="X436"/>
  <c r="V436" s="1"/>
  <c r="T438"/>
  <c r="U439"/>
  <c r="Y433"/>
  <c r="I459"/>
  <c r="K459" s="1"/>
  <c r="J456"/>
  <c r="L456" s="1"/>
  <c r="R452"/>
  <c r="Q452" s="1"/>
  <c r="H461"/>
  <c r="W439" l="1"/>
  <c r="X437"/>
  <c r="V437" s="1"/>
  <c r="T439"/>
  <c r="U440"/>
  <c r="Y434"/>
  <c r="I460"/>
  <c r="K460" s="1"/>
  <c r="J457"/>
  <c r="R453"/>
  <c r="Q453" s="1"/>
  <c r="L457"/>
  <c r="H462"/>
  <c r="I461" s="1"/>
  <c r="K461" s="1"/>
  <c r="W440" l="1"/>
  <c r="X438"/>
  <c r="V438" s="1"/>
  <c r="U441"/>
  <c r="T440"/>
  <c r="Y435"/>
  <c r="J458"/>
  <c r="L458" s="1"/>
  <c r="R454"/>
  <c r="Q454" s="1"/>
  <c r="H463"/>
  <c r="W441" l="1"/>
  <c r="X439"/>
  <c r="V439" s="1"/>
  <c r="T441"/>
  <c r="U442"/>
  <c r="Y436"/>
  <c r="I462"/>
  <c r="K462" s="1"/>
  <c r="R455"/>
  <c r="Q455" s="1"/>
  <c r="J459"/>
  <c r="L459" s="1"/>
  <c r="W442" l="1"/>
  <c r="X440"/>
  <c r="V440" s="1"/>
  <c r="T442"/>
  <c r="U443"/>
  <c r="Y437"/>
  <c r="R456"/>
  <c r="Q456" s="1"/>
  <c r="H465"/>
  <c r="H464"/>
  <c r="W443" l="1"/>
  <c r="X441"/>
  <c r="V441" s="1"/>
  <c r="U444"/>
  <c r="T443"/>
  <c r="Y438"/>
  <c r="I463"/>
  <c r="K463" s="1"/>
  <c r="I464"/>
  <c r="K464" s="1"/>
  <c r="J461"/>
  <c r="L461" s="1"/>
  <c r="J460"/>
  <c r="L460" s="1"/>
  <c r="H466"/>
  <c r="W444" l="1"/>
  <c r="X442"/>
  <c r="V442" s="1"/>
  <c r="U445"/>
  <c r="T444"/>
  <c r="Y439"/>
  <c r="I465"/>
  <c r="K465" s="1"/>
  <c r="R457"/>
  <c r="Q457" s="1"/>
  <c r="J462"/>
  <c r="L462" s="1"/>
  <c r="R458"/>
  <c r="Q458" s="1"/>
  <c r="H467"/>
  <c r="I466" s="1"/>
  <c r="K466" s="1"/>
  <c r="W445" l="1"/>
  <c r="X443"/>
  <c r="V443" s="1"/>
  <c r="U446"/>
  <c r="T445"/>
  <c r="Y440"/>
  <c r="R459"/>
  <c r="Q459" s="1"/>
  <c r="J463"/>
  <c r="L463" s="1"/>
  <c r="W446" l="1"/>
  <c r="X444"/>
  <c r="V444" s="1"/>
  <c r="U447"/>
  <c r="T446"/>
  <c r="Y441"/>
  <c r="R460"/>
  <c r="Q460" s="1"/>
  <c r="H469"/>
  <c r="H468"/>
  <c r="W447" l="1"/>
  <c r="X445"/>
  <c r="V445" s="1"/>
  <c r="T447"/>
  <c r="U448"/>
  <c r="Y442"/>
  <c r="I468"/>
  <c r="K468" s="1"/>
  <c r="I467"/>
  <c r="K467" s="1"/>
  <c r="J464"/>
  <c r="J465"/>
  <c r="L465" s="1"/>
  <c r="L464"/>
  <c r="H470"/>
  <c r="I469" s="1"/>
  <c r="K469" s="1"/>
  <c r="W448" l="1"/>
  <c r="X446"/>
  <c r="V446" s="1"/>
  <c r="U449"/>
  <c r="T448"/>
  <c r="Y443"/>
  <c r="J466"/>
  <c r="L466" s="1"/>
  <c r="R462"/>
  <c r="Q462" s="1"/>
  <c r="R461"/>
  <c r="Q461" s="1"/>
  <c r="H471"/>
  <c r="W449" l="1"/>
  <c r="X447"/>
  <c r="V447" s="1"/>
  <c r="U450"/>
  <c r="T449"/>
  <c r="Y444"/>
  <c r="I470"/>
  <c r="K470" s="1"/>
  <c r="J467"/>
  <c r="R463"/>
  <c r="Q463" s="1"/>
  <c r="H472"/>
  <c r="L467"/>
  <c r="R464" s="1"/>
  <c r="Q464" s="1"/>
  <c r="W450" l="1"/>
  <c r="X448"/>
  <c r="V448" s="1"/>
  <c r="T450"/>
  <c r="U451"/>
  <c r="Y445"/>
  <c r="I471"/>
  <c r="K471" s="1"/>
  <c r="J468"/>
  <c r="L468" s="1"/>
  <c r="H473"/>
  <c r="W451" l="1"/>
  <c r="X449"/>
  <c r="V449" s="1"/>
  <c r="U452"/>
  <c r="T451"/>
  <c r="Y446"/>
  <c r="I472"/>
  <c r="K472" s="1"/>
  <c r="J469"/>
  <c r="R465"/>
  <c r="Q465" s="1"/>
  <c r="L469"/>
  <c r="W452" l="1"/>
  <c r="X450"/>
  <c r="V450" s="1"/>
  <c r="U453"/>
  <c r="T452"/>
  <c r="Y447"/>
  <c r="R466"/>
  <c r="Q466" s="1"/>
  <c r="H475"/>
  <c r="H474"/>
  <c r="W453" l="1"/>
  <c r="X451"/>
  <c r="V451" s="1"/>
  <c r="U454"/>
  <c r="T453"/>
  <c r="Y448"/>
  <c r="I473"/>
  <c r="K473" s="1"/>
  <c r="I474"/>
  <c r="K474" s="1"/>
  <c r="J471"/>
  <c r="L471" s="1"/>
  <c r="J470"/>
  <c r="L470" s="1"/>
  <c r="H476"/>
  <c r="W454" l="1"/>
  <c r="X452"/>
  <c r="V452" s="1"/>
  <c r="T454"/>
  <c r="U455"/>
  <c r="Y449"/>
  <c r="I475"/>
  <c r="K475" s="1"/>
  <c r="J472"/>
  <c r="L472" s="1"/>
  <c r="R468"/>
  <c r="Q468" s="1"/>
  <c r="R467"/>
  <c r="Q467" s="1"/>
  <c r="H477"/>
  <c r="W455" l="1"/>
  <c r="X453"/>
  <c r="V453" s="1"/>
  <c r="U456"/>
  <c r="T455"/>
  <c r="Y450"/>
  <c r="I476"/>
  <c r="K476" s="1"/>
  <c r="J473"/>
  <c r="R469"/>
  <c r="Q469" s="1"/>
  <c r="L473"/>
  <c r="H478"/>
  <c r="I477" s="1"/>
  <c r="K477" s="1"/>
  <c r="W456" l="1"/>
  <c r="X454"/>
  <c r="V454" s="1"/>
  <c r="U457"/>
  <c r="T456"/>
  <c r="Y451"/>
  <c r="R470"/>
  <c r="Q470" s="1"/>
  <c r="J474"/>
  <c r="L474" s="1"/>
  <c r="H479"/>
  <c r="W457" l="1"/>
  <c r="X455"/>
  <c r="V455" s="1"/>
  <c r="T457"/>
  <c r="U458"/>
  <c r="Y452"/>
  <c r="I478"/>
  <c r="K478" s="1"/>
  <c r="R471"/>
  <c r="Q471" s="1"/>
  <c r="J475"/>
  <c r="L475" s="1"/>
  <c r="H480"/>
  <c r="W458" l="1"/>
  <c r="X456"/>
  <c r="V456" s="1"/>
  <c r="U459"/>
  <c r="T458"/>
  <c r="Y453"/>
  <c r="I479"/>
  <c r="K479" s="1"/>
  <c r="J476"/>
  <c r="L476" s="1"/>
  <c r="R472"/>
  <c r="Q472" s="1"/>
  <c r="W459" l="1"/>
  <c r="X457"/>
  <c r="V457" s="1"/>
  <c r="U460"/>
  <c r="T459"/>
  <c r="Y454"/>
  <c r="R473"/>
  <c r="Q473" s="1"/>
  <c r="H482"/>
  <c r="H481"/>
  <c r="W460" l="1"/>
  <c r="X458"/>
  <c r="V458" s="1"/>
  <c r="T460"/>
  <c r="U461"/>
  <c r="Y455"/>
  <c r="I480"/>
  <c r="K480" s="1"/>
  <c r="I481"/>
  <c r="K481" s="1"/>
  <c r="J478"/>
  <c r="L478" s="1"/>
  <c r="J477"/>
  <c r="L477" s="1"/>
  <c r="H483"/>
  <c r="I482" s="1"/>
  <c r="K482" s="1"/>
  <c r="W461" l="1"/>
  <c r="X459"/>
  <c r="V459" s="1"/>
  <c r="T461"/>
  <c r="U462"/>
  <c r="Y456"/>
  <c r="R475"/>
  <c r="Q475" s="1"/>
  <c r="J479"/>
  <c r="L479" s="1"/>
  <c r="R474"/>
  <c r="Q474" s="1"/>
  <c r="W462" l="1"/>
  <c r="X460"/>
  <c r="V460" s="1"/>
  <c r="T462"/>
  <c r="U463"/>
  <c r="Y457"/>
  <c r="R476"/>
  <c r="Q476" s="1"/>
  <c r="H485"/>
  <c r="H484"/>
  <c r="W463" l="1"/>
  <c r="X461"/>
  <c r="V461" s="1"/>
  <c r="T463"/>
  <c r="U464"/>
  <c r="Y458"/>
  <c r="I484"/>
  <c r="K484" s="1"/>
  <c r="I483"/>
  <c r="K483" s="1"/>
  <c r="J481"/>
  <c r="L481" s="1"/>
  <c r="J480"/>
  <c r="L480" s="1"/>
  <c r="H486"/>
  <c r="W464" l="1"/>
  <c r="X462"/>
  <c r="V462" s="1"/>
  <c r="T464"/>
  <c r="U465"/>
  <c r="Y459"/>
  <c r="I485"/>
  <c r="K485" s="1"/>
  <c r="R477"/>
  <c r="Q477" s="1"/>
  <c r="R478"/>
  <c r="Q478" s="1"/>
  <c r="J482"/>
  <c r="L482" s="1"/>
  <c r="H487"/>
  <c r="W465" l="1"/>
  <c r="X463"/>
  <c r="V463" s="1"/>
  <c r="T465"/>
  <c r="U466"/>
  <c r="Y460"/>
  <c r="I486"/>
  <c r="K486" s="1"/>
  <c r="R479"/>
  <c r="Q479" s="1"/>
  <c r="J483"/>
  <c r="L483" s="1"/>
  <c r="H488"/>
  <c r="W466" l="1"/>
  <c r="X464"/>
  <c r="V464" s="1"/>
  <c r="T466"/>
  <c r="U467"/>
  <c r="Y461"/>
  <c r="I487"/>
  <c r="K487" s="1"/>
  <c r="J484"/>
  <c r="R480"/>
  <c r="Q480" s="1"/>
  <c r="L484"/>
  <c r="H489"/>
  <c r="W467" l="1"/>
  <c r="X465"/>
  <c r="V465" s="1"/>
  <c r="T467"/>
  <c r="U468"/>
  <c r="Y462"/>
  <c r="I488"/>
  <c r="K488" s="1"/>
  <c r="J485"/>
  <c r="L485" s="1"/>
  <c r="R481"/>
  <c r="Q481" s="1"/>
  <c r="W468" l="1"/>
  <c r="X466"/>
  <c r="V466" s="1"/>
  <c r="T468"/>
  <c r="U469"/>
  <c r="Y463"/>
  <c r="R482"/>
  <c r="Q482" s="1"/>
  <c r="H491"/>
  <c r="H490"/>
  <c r="W469" l="1"/>
  <c r="X467"/>
  <c r="V467" s="1"/>
  <c r="T469"/>
  <c r="U470"/>
  <c r="Y464"/>
  <c r="I490"/>
  <c r="K490" s="1"/>
  <c r="I489"/>
  <c r="K489" s="1"/>
  <c r="J486"/>
  <c r="L486" s="1"/>
  <c r="J487"/>
  <c r="H492"/>
  <c r="L487"/>
  <c r="W470" l="1"/>
  <c r="X468"/>
  <c r="V468" s="1"/>
  <c r="U471"/>
  <c r="T470"/>
  <c r="Y465"/>
  <c r="I491"/>
  <c r="K491" s="1"/>
  <c r="R483"/>
  <c r="Q483" s="1"/>
  <c r="J488"/>
  <c r="R484"/>
  <c r="Q484" s="1"/>
  <c r="L488"/>
  <c r="H493"/>
  <c r="I492" s="1"/>
  <c r="K492" s="1"/>
  <c r="W471" l="1"/>
  <c r="X469"/>
  <c r="V469" s="1"/>
  <c r="T471"/>
  <c r="U472"/>
  <c r="Y466"/>
  <c r="J489"/>
  <c r="R485"/>
  <c r="Q485" s="1"/>
  <c r="L489"/>
  <c r="W472" l="1"/>
  <c r="X470"/>
  <c r="V470" s="1"/>
  <c r="T472"/>
  <c r="U473"/>
  <c r="Y467"/>
  <c r="R486"/>
  <c r="Q486" s="1"/>
  <c r="H495"/>
  <c r="H494"/>
  <c r="W473" l="1"/>
  <c r="X471"/>
  <c r="V471" s="1"/>
  <c r="U474"/>
  <c r="T473"/>
  <c r="Y468"/>
  <c r="I494"/>
  <c r="K494" s="1"/>
  <c r="I493"/>
  <c r="K493" s="1"/>
  <c r="J490"/>
  <c r="J491"/>
  <c r="L491" s="1"/>
  <c r="L490"/>
  <c r="H496"/>
  <c r="W474" l="1"/>
  <c r="X472"/>
  <c r="V472" s="1"/>
  <c r="T474"/>
  <c r="U475"/>
  <c r="Y469"/>
  <c r="I495"/>
  <c r="K495" s="1"/>
  <c r="J492"/>
  <c r="L492" s="1"/>
  <c r="R488"/>
  <c r="Q488" s="1"/>
  <c r="R487"/>
  <c r="Q487" s="1"/>
  <c r="W475" l="1"/>
  <c r="X473"/>
  <c r="V473" s="1"/>
  <c r="T475"/>
  <c r="U476"/>
  <c r="Y470"/>
  <c r="R489"/>
  <c r="Q489" s="1"/>
  <c r="H498"/>
  <c r="H497"/>
  <c r="W476" l="1"/>
  <c r="X474"/>
  <c r="V474" s="1"/>
  <c r="U477"/>
  <c r="T476"/>
  <c r="Y471"/>
  <c r="I496"/>
  <c r="K496" s="1"/>
  <c r="I497"/>
  <c r="K497" s="1"/>
  <c r="J493"/>
  <c r="J494"/>
  <c r="L494" s="1"/>
  <c r="L493"/>
  <c r="H499"/>
  <c r="W477" l="1"/>
  <c r="X475"/>
  <c r="V475" s="1"/>
  <c r="T477"/>
  <c r="U478"/>
  <c r="Y472"/>
  <c r="I498"/>
  <c r="K498" s="1"/>
  <c r="J495"/>
  <c r="L495" s="1"/>
  <c r="R491"/>
  <c r="Q491" s="1"/>
  <c r="R490"/>
  <c r="Q490" s="1"/>
  <c r="H500"/>
  <c r="W478" l="1"/>
  <c r="X476"/>
  <c r="V476" s="1"/>
  <c r="T478"/>
  <c r="U479"/>
  <c r="Y473"/>
  <c r="I499"/>
  <c r="K499" s="1"/>
  <c r="J496"/>
  <c r="R492"/>
  <c r="Q492" s="1"/>
  <c r="L496"/>
  <c r="H501"/>
  <c r="W479" l="1"/>
  <c r="X477"/>
  <c r="V477" s="1"/>
  <c r="U480"/>
  <c r="T479"/>
  <c r="Y474"/>
  <c r="I500"/>
  <c r="K500" s="1"/>
  <c r="R493"/>
  <c r="Q493" s="1"/>
  <c r="J497"/>
  <c r="L497" s="1"/>
  <c r="W480" l="1"/>
  <c r="X478"/>
  <c r="V478" s="1"/>
  <c r="T480"/>
  <c r="U481"/>
  <c r="Y475"/>
  <c r="R494"/>
  <c r="Q494" s="1"/>
  <c r="H503"/>
  <c r="H502"/>
  <c r="W481" l="1"/>
  <c r="X479"/>
  <c r="V479" s="1"/>
  <c r="T481"/>
  <c r="U482"/>
  <c r="Y476"/>
  <c r="I502"/>
  <c r="K502" s="1"/>
  <c r="I501"/>
  <c r="K501" s="1"/>
  <c r="J499"/>
  <c r="L499" s="1"/>
  <c r="J498"/>
  <c r="L498" s="1"/>
  <c r="H504"/>
  <c r="W482" l="1"/>
  <c r="X480"/>
  <c r="V480" s="1"/>
  <c r="T482"/>
  <c r="U483"/>
  <c r="Y477"/>
  <c r="I503"/>
  <c r="K503" s="1"/>
  <c r="J500"/>
  <c r="L500" s="1"/>
  <c r="R496"/>
  <c r="Q496" s="1"/>
  <c r="R495"/>
  <c r="Q495" s="1"/>
  <c r="H505"/>
  <c r="W483" l="1"/>
  <c r="X481"/>
  <c r="V481" s="1"/>
  <c r="T483"/>
  <c r="U484"/>
  <c r="Y478"/>
  <c r="I504"/>
  <c r="K504" s="1"/>
  <c r="J501"/>
  <c r="R497"/>
  <c r="Q497" s="1"/>
  <c r="L501"/>
  <c r="H506"/>
  <c r="W484" l="1"/>
  <c r="X482"/>
  <c r="V482" s="1"/>
  <c r="T484"/>
  <c r="U485"/>
  <c r="Y479"/>
  <c r="I505"/>
  <c r="K505" s="1"/>
  <c r="R498"/>
  <c r="Q498" s="1"/>
  <c r="J502"/>
  <c r="L502" s="1"/>
  <c r="H507"/>
  <c r="W485" l="1"/>
  <c r="X483"/>
  <c r="V483" s="1"/>
  <c r="T485"/>
  <c r="U486"/>
  <c r="Y480"/>
  <c r="I506"/>
  <c r="K506" s="1"/>
  <c r="J503"/>
  <c r="R499"/>
  <c r="Q499" s="1"/>
  <c r="L503"/>
  <c r="H508"/>
  <c r="W486" l="1"/>
  <c r="X484"/>
  <c r="V484" s="1"/>
  <c r="T486"/>
  <c r="U487"/>
  <c r="Y481"/>
  <c r="I507"/>
  <c r="K507" s="1"/>
  <c r="J504"/>
  <c r="R500"/>
  <c r="Q500" s="1"/>
  <c r="L504"/>
  <c r="H509"/>
  <c r="W487" l="1"/>
  <c r="X485"/>
  <c r="V485" s="1"/>
  <c r="T487"/>
  <c r="U488"/>
  <c r="Y482"/>
  <c r="I508"/>
  <c r="K508" s="1"/>
  <c r="J505"/>
  <c r="L505" s="1"/>
  <c r="R501"/>
  <c r="Q501" s="1"/>
  <c r="W488" l="1"/>
  <c r="X486"/>
  <c r="V486" s="1"/>
  <c r="T488"/>
  <c r="U489"/>
  <c r="Y483"/>
  <c r="R502"/>
  <c r="Q502" s="1"/>
  <c r="H511"/>
  <c r="H510"/>
  <c r="W489" l="1"/>
  <c r="X487"/>
  <c r="V487" s="1"/>
  <c r="T489"/>
  <c r="U490"/>
  <c r="Y484"/>
  <c r="I510"/>
  <c r="K510" s="1"/>
  <c r="I509"/>
  <c r="K509" s="1"/>
  <c r="J507"/>
  <c r="L507" s="1"/>
  <c r="J506"/>
  <c r="L506" s="1"/>
  <c r="H512"/>
  <c r="W490" l="1"/>
  <c r="X488"/>
  <c r="V488" s="1"/>
  <c r="T490"/>
  <c r="U491"/>
  <c r="Y485"/>
  <c r="I511"/>
  <c r="K511" s="1"/>
  <c r="R503"/>
  <c r="Q503" s="1"/>
  <c r="J508"/>
  <c r="R504"/>
  <c r="Q504" s="1"/>
  <c r="L508"/>
  <c r="H513"/>
  <c r="W491" l="1"/>
  <c r="X489"/>
  <c r="V489" s="1"/>
  <c r="T491"/>
  <c r="U492"/>
  <c r="Y486"/>
  <c r="I512"/>
  <c r="K512" s="1"/>
  <c r="J509"/>
  <c r="R505"/>
  <c r="Q505" s="1"/>
  <c r="L509"/>
  <c r="H514"/>
  <c r="W492" l="1"/>
  <c r="X490"/>
  <c r="V490" s="1"/>
  <c r="T492"/>
  <c r="U493"/>
  <c r="Y487"/>
  <c r="I513"/>
  <c r="K513" s="1"/>
  <c r="J510"/>
  <c r="L510" s="1"/>
  <c r="R506"/>
  <c r="Q506" s="1"/>
  <c r="H515"/>
  <c r="W493" l="1"/>
  <c r="X491"/>
  <c r="V491" s="1"/>
  <c r="T493"/>
  <c r="U494"/>
  <c r="Y488"/>
  <c r="I514"/>
  <c r="K514" s="1"/>
  <c r="R507"/>
  <c r="Q507" s="1"/>
  <c r="J511"/>
  <c r="L511" s="1"/>
  <c r="H516"/>
  <c r="W494" l="1"/>
  <c r="X492"/>
  <c r="V492" s="1"/>
  <c r="T494"/>
  <c r="U495"/>
  <c r="Y489"/>
  <c r="I515"/>
  <c r="K515" s="1"/>
  <c r="J512"/>
  <c r="R508"/>
  <c r="Q508" s="1"/>
  <c r="L512"/>
  <c r="H517"/>
  <c r="W495" l="1"/>
  <c r="X493"/>
  <c r="V493" s="1"/>
  <c r="T495"/>
  <c r="U496"/>
  <c r="Y490"/>
  <c r="I516"/>
  <c r="K516" s="1"/>
  <c r="R509"/>
  <c r="Q509" s="1"/>
  <c r="J513"/>
  <c r="L513" s="1"/>
  <c r="W496" l="1"/>
  <c r="X494"/>
  <c r="V494" s="1"/>
  <c r="T496"/>
  <c r="U497"/>
  <c r="Y491"/>
  <c r="R510"/>
  <c r="Q510" s="1"/>
  <c r="H519"/>
  <c r="H518"/>
  <c r="W497" l="1"/>
  <c r="X495"/>
  <c r="V495" s="1"/>
  <c r="T497"/>
  <c r="U498"/>
  <c r="Y492"/>
  <c r="I518"/>
  <c r="K518" s="1"/>
  <c r="I517"/>
  <c r="K517" s="1"/>
  <c r="J515"/>
  <c r="L515" s="1"/>
  <c r="J514"/>
  <c r="L514" s="1"/>
  <c r="H520"/>
  <c r="W498" l="1"/>
  <c r="X496"/>
  <c r="V496" s="1"/>
  <c r="T498"/>
  <c r="U499"/>
  <c r="Y493"/>
  <c r="I519"/>
  <c r="K519" s="1"/>
  <c r="R511"/>
  <c r="Q511" s="1"/>
  <c r="J516"/>
  <c r="R512"/>
  <c r="Q512" s="1"/>
  <c r="L516"/>
  <c r="H521"/>
  <c r="W499" l="1"/>
  <c r="X497"/>
  <c r="V497" s="1"/>
  <c r="T499"/>
  <c r="U500"/>
  <c r="Y494"/>
  <c r="I520"/>
  <c r="K520" s="1"/>
  <c r="R513"/>
  <c r="Q513" s="1"/>
  <c r="J517"/>
  <c r="L517" s="1"/>
  <c r="H522"/>
  <c r="W500" l="1"/>
  <c r="X498"/>
  <c r="V498" s="1"/>
  <c r="T500"/>
  <c r="U501"/>
  <c r="Y495"/>
  <c r="I521"/>
  <c r="K521" s="1"/>
  <c r="R514"/>
  <c r="Q514" s="1"/>
  <c r="J518"/>
  <c r="L518" s="1"/>
  <c r="R515" s="1"/>
  <c r="Q515" s="1"/>
  <c r="H523"/>
  <c r="W501" l="1"/>
  <c r="X499"/>
  <c r="V499" s="1"/>
  <c r="T501"/>
  <c r="U502"/>
  <c r="Y496"/>
  <c r="I522"/>
  <c r="K522" s="1"/>
  <c r="J519"/>
  <c r="L519" s="1"/>
  <c r="H524"/>
  <c r="I523" s="1"/>
  <c r="K523" s="1"/>
  <c r="W502" l="1"/>
  <c r="X500"/>
  <c r="V500" s="1"/>
  <c r="T502"/>
  <c r="U503"/>
  <c r="Y497"/>
  <c r="J520"/>
  <c r="R516"/>
  <c r="Q516" s="1"/>
  <c r="H525"/>
  <c r="L520"/>
  <c r="W503" l="1"/>
  <c r="X501"/>
  <c r="V501" s="1"/>
  <c r="T503"/>
  <c r="U504"/>
  <c r="Y498"/>
  <c r="I524"/>
  <c r="K524" s="1"/>
  <c r="R517"/>
  <c r="Q517" s="1"/>
  <c r="J521"/>
  <c r="L521" s="1"/>
  <c r="H526"/>
  <c r="W504" l="1"/>
  <c r="X502"/>
  <c r="V502" s="1"/>
  <c r="T504"/>
  <c r="U505"/>
  <c r="Y499"/>
  <c r="I525"/>
  <c r="K525" s="1"/>
  <c r="R518"/>
  <c r="Q518" s="1"/>
  <c r="J522"/>
  <c r="L522" s="1"/>
  <c r="H527"/>
  <c r="W505" l="1"/>
  <c r="X503"/>
  <c r="V503" s="1"/>
  <c r="T505"/>
  <c r="U506"/>
  <c r="Y500"/>
  <c r="I526"/>
  <c r="K526" s="1"/>
  <c r="R519"/>
  <c r="Q519" s="1"/>
  <c r="J523"/>
  <c r="L523" s="1"/>
  <c r="H528"/>
  <c r="W506" l="1"/>
  <c r="X504"/>
  <c r="V504" s="1"/>
  <c r="T506"/>
  <c r="U507"/>
  <c r="Y501"/>
  <c r="I527"/>
  <c r="K527" s="1"/>
  <c r="J524"/>
  <c r="L524" s="1"/>
  <c r="R520"/>
  <c r="Q520" s="1"/>
  <c r="H529"/>
  <c r="W507" l="1"/>
  <c r="X505"/>
  <c r="V505" s="1"/>
  <c r="T507"/>
  <c r="U508"/>
  <c r="Y502"/>
  <c r="I528"/>
  <c r="K528" s="1"/>
  <c r="J525"/>
  <c r="L525" s="1"/>
  <c r="R521"/>
  <c r="Q521" s="1"/>
  <c r="H530"/>
  <c r="W508" l="1"/>
  <c r="X506"/>
  <c r="V506" s="1"/>
  <c r="T508"/>
  <c r="U509"/>
  <c r="Y503"/>
  <c r="I529"/>
  <c r="K529" s="1"/>
  <c r="J526"/>
  <c r="R522"/>
  <c r="Q522" s="1"/>
  <c r="L526"/>
  <c r="H531"/>
  <c r="I530" s="1"/>
  <c r="K530" s="1"/>
  <c r="W509" l="1"/>
  <c r="X507"/>
  <c r="V507" s="1"/>
  <c r="T509"/>
  <c r="U510"/>
  <c r="Y504"/>
  <c r="J527"/>
  <c r="R523"/>
  <c r="Q523" s="1"/>
  <c r="H532"/>
  <c r="L527"/>
  <c r="W510" l="1"/>
  <c r="X508"/>
  <c r="V508" s="1"/>
  <c r="T510"/>
  <c r="U511"/>
  <c r="Y505"/>
  <c r="I531"/>
  <c r="K531" s="1"/>
  <c r="J528"/>
  <c r="R524"/>
  <c r="Q524" s="1"/>
  <c r="L528"/>
  <c r="H533"/>
  <c r="W511" l="1"/>
  <c r="X509"/>
  <c r="V509" s="1"/>
  <c r="T511"/>
  <c r="U512"/>
  <c r="Y506"/>
  <c r="I532"/>
  <c r="K532" s="1"/>
  <c r="J529"/>
  <c r="R525"/>
  <c r="Q525" s="1"/>
  <c r="L529"/>
  <c r="H534"/>
  <c r="W512" l="1"/>
  <c r="X510"/>
  <c r="V510" s="1"/>
  <c r="T512"/>
  <c r="U513"/>
  <c r="Y507"/>
  <c r="I533"/>
  <c r="K533" s="1"/>
  <c r="J530"/>
  <c r="R526"/>
  <c r="Q526" s="1"/>
  <c r="L530"/>
  <c r="H535"/>
  <c r="W513" l="1"/>
  <c r="X511"/>
  <c r="V511" s="1"/>
  <c r="T513"/>
  <c r="U514"/>
  <c r="Y508"/>
  <c r="I534"/>
  <c r="K534" s="1"/>
  <c r="J531"/>
  <c r="R527"/>
  <c r="Q527" s="1"/>
  <c r="L531"/>
  <c r="H536"/>
  <c r="W514" l="1"/>
  <c r="X512"/>
  <c r="V512" s="1"/>
  <c r="T514"/>
  <c r="U515"/>
  <c r="Y509"/>
  <c r="I535"/>
  <c r="K535" s="1"/>
  <c r="J532"/>
  <c r="R528"/>
  <c r="Q528" s="1"/>
  <c r="L532"/>
  <c r="H537"/>
  <c r="W515" l="1"/>
  <c r="X513"/>
  <c r="V513" s="1"/>
  <c r="T515"/>
  <c r="U516"/>
  <c r="Y510"/>
  <c r="I536"/>
  <c r="K536" s="1"/>
  <c r="J533"/>
  <c r="R529"/>
  <c r="Q529" s="1"/>
  <c r="L533"/>
  <c r="R530" s="1"/>
  <c r="Q530" s="1"/>
  <c r="H538"/>
  <c r="W516" l="1"/>
  <c r="X514"/>
  <c r="V514" s="1"/>
  <c r="T516"/>
  <c r="U517"/>
  <c r="Y511"/>
  <c r="I537"/>
  <c r="K537" s="1"/>
  <c r="J534"/>
  <c r="L534" s="1"/>
  <c r="H539"/>
  <c r="W517" l="1"/>
  <c r="X515"/>
  <c r="V515" s="1"/>
  <c r="T517"/>
  <c r="U518"/>
  <c r="Y512"/>
  <c r="I538"/>
  <c r="K538" s="1"/>
  <c r="J535"/>
  <c r="R531"/>
  <c r="Q531" s="1"/>
  <c r="H540"/>
  <c r="L535"/>
  <c r="R532" s="1"/>
  <c r="Q532" s="1"/>
  <c r="W518" l="1"/>
  <c r="X516"/>
  <c r="V516" s="1"/>
  <c r="T518"/>
  <c r="U519"/>
  <c r="Y513"/>
  <c r="I539"/>
  <c r="K539" s="1"/>
  <c r="J536"/>
  <c r="L536" s="1"/>
  <c r="H541"/>
  <c r="I540" s="1"/>
  <c r="K540" s="1"/>
  <c r="W519" l="1"/>
  <c r="X517"/>
  <c r="V517" s="1"/>
  <c r="T519"/>
  <c r="U520"/>
  <c r="Y514"/>
  <c r="R533"/>
  <c r="Q533" s="1"/>
  <c r="J537"/>
  <c r="L537" s="1"/>
  <c r="H542"/>
  <c r="W520" l="1"/>
  <c r="X518"/>
  <c r="V518" s="1"/>
  <c r="U521"/>
  <c r="T520"/>
  <c r="Y515"/>
  <c r="I541"/>
  <c r="K541" s="1"/>
  <c r="R534"/>
  <c r="Q534" s="1"/>
  <c r="J538"/>
  <c r="L538" s="1"/>
  <c r="H543"/>
  <c r="W521" l="1"/>
  <c r="X519"/>
  <c r="V519" s="1"/>
  <c r="U522"/>
  <c r="T521"/>
  <c r="Y516"/>
  <c r="I542"/>
  <c r="K542" s="1"/>
  <c r="J539"/>
  <c r="R535"/>
  <c r="Q535" s="1"/>
  <c r="H544"/>
  <c r="L539"/>
  <c r="W522" l="1"/>
  <c r="X520"/>
  <c r="V520" s="1"/>
  <c r="T522"/>
  <c r="U523"/>
  <c r="Y517"/>
  <c r="I543"/>
  <c r="K543" s="1"/>
  <c r="J540"/>
  <c r="L540" s="1"/>
  <c r="R536"/>
  <c r="Q536" s="1"/>
  <c r="W523" l="1"/>
  <c r="X521"/>
  <c r="V521" s="1"/>
  <c r="U524"/>
  <c r="T523"/>
  <c r="Y518"/>
  <c r="R537"/>
  <c r="Q537" s="1"/>
  <c r="H546"/>
  <c r="H545"/>
  <c r="W524" l="1"/>
  <c r="X522"/>
  <c r="V522" s="1"/>
  <c r="U525"/>
  <c r="T524"/>
  <c r="Y519"/>
  <c r="I544"/>
  <c r="K544" s="1"/>
  <c r="I545"/>
  <c r="K545" s="1"/>
  <c r="J541"/>
  <c r="L541" s="1"/>
  <c r="J542"/>
  <c r="H547"/>
  <c r="L542"/>
  <c r="W525" l="1"/>
  <c r="X523"/>
  <c r="V523" s="1"/>
  <c r="T525"/>
  <c r="U526"/>
  <c r="Y520"/>
  <c r="I546"/>
  <c r="K546" s="1"/>
  <c r="R538"/>
  <c r="Q538" s="1"/>
  <c r="R539"/>
  <c r="Q539" s="1"/>
  <c r="J543"/>
  <c r="L543" s="1"/>
  <c r="H548"/>
  <c r="I547" s="1"/>
  <c r="K547" s="1"/>
  <c r="W526" l="1"/>
  <c r="X524"/>
  <c r="V524" s="1"/>
  <c r="T526"/>
  <c r="U527"/>
  <c r="Y521"/>
  <c r="J544"/>
  <c r="R540"/>
  <c r="Q540" s="1"/>
  <c r="L544"/>
  <c r="H549"/>
  <c r="I548" s="1"/>
  <c r="K548" s="1"/>
  <c r="W527" l="1"/>
  <c r="X525"/>
  <c r="V525" s="1"/>
  <c r="U528"/>
  <c r="T527"/>
  <c r="Y522"/>
  <c r="J545"/>
  <c r="L545" s="1"/>
  <c r="R541"/>
  <c r="Q541" s="1"/>
  <c r="H550"/>
  <c r="I549" s="1"/>
  <c r="K549" s="1"/>
  <c r="W528" l="1"/>
  <c r="X526"/>
  <c r="V526" s="1"/>
  <c r="T528"/>
  <c r="U529"/>
  <c r="Y523"/>
  <c r="J546"/>
  <c r="L546" s="1"/>
  <c r="R542"/>
  <c r="Q542" s="1"/>
  <c r="H551"/>
  <c r="W529" l="1"/>
  <c r="X527"/>
  <c r="V527" s="1"/>
  <c r="T529"/>
  <c r="U530"/>
  <c r="Y524"/>
  <c r="I550"/>
  <c r="K550" s="1"/>
  <c r="R543"/>
  <c r="Q543" s="1"/>
  <c r="J547"/>
  <c r="L547" s="1"/>
  <c r="H552"/>
  <c r="W530" l="1"/>
  <c r="X528"/>
  <c r="V528" s="1"/>
  <c r="T530"/>
  <c r="U531"/>
  <c r="Y525"/>
  <c r="I551"/>
  <c r="K551" s="1"/>
  <c r="R544"/>
  <c r="Q544" s="1"/>
  <c r="J548"/>
  <c r="L548" s="1"/>
  <c r="W531" l="1"/>
  <c r="X529"/>
  <c r="V529" s="1"/>
  <c r="T531"/>
  <c r="U532"/>
  <c r="Y526"/>
  <c r="R545"/>
  <c r="Q545" s="1"/>
  <c r="H554"/>
  <c r="H553"/>
  <c r="W532" l="1"/>
  <c r="X530"/>
  <c r="V530" s="1"/>
  <c r="T532"/>
  <c r="U533"/>
  <c r="Y527"/>
  <c r="I553"/>
  <c r="K553" s="1"/>
  <c r="I552"/>
  <c r="K552" s="1"/>
  <c r="J549"/>
  <c r="L549" s="1"/>
  <c r="J550"/>
  <c r="L550" s="1"/>
  <c r="W533" l="1"/>
  <c r="X531"/>
  <c r="V531" s="1"/>
  <c r="U534"/>
  <c r="T533"/>
  <c r="Y528"/>
  <c r="R546"/>
  <c r="Q546" s="1"/>
  <c r="R547"/>
  <c r="Q547" s="1"/>
  <c r="H556"/>
  <c r="H555"/>
  <c r="W534" l="1"/>
  <c r="X532"/>
  <c r="V532" s="1"/>
  <c r="T534"/>
  <c r="U535"/>
  <c r="Y529"/>
  <c r="I555"/>
  <c r="K555" s="1"/>
  <c r="I554"/>
  <c r="K554" s="1"/>
  <c r="J552"/>
  <c r="L552" s="1"/>
  <c r="J551"/>
  <c r="L551" s="1"/>
  <c r="W535" l="1"/>
  <c r="X533"/>
  <c r="V533" s="1"/>
  <c r="T535"/>
  <c r="U536"/>
  <c r="Y530"/>
  <c r="R548"/>
  <c r="Q548" s="1"/>
  <c r="R549"/>
  <c r="Q549" s="1"/>
  <c r="H558"/>
  <c r="H557"/>
  <c r="W536" l="1"/>
  <c r="X534"/>
  <c r="V534" s="1"/>
  <c r="U537"/>
  <c r="T536"/>
  <c r="Y531"/>
  <c r="I556"/>
  <c r="K556" s="1"/>
  <c r="I557"/>
  <c r="K557" s="1"/>
  <c r="J553"/>
  <c r="J554"/>
  <c r="L554" s="1"/>
  <c r="L553"/>
  <c r="H559"/>
  <c r="I558" s="1"/>
  <c r="K558" s="1"/>
  <c r="W537" l="1"/>
  <c r="X535"/>
  <c r="V535" s="1"/>
  <c r="T537"/>
  <c r="U538"/>
  <c r="Y532"/>
  <c r="R550"/>
  <c r="Q550" s="1"/>
  <c r="R551"/>
  <c r="Q551" s="1"/>
  <c r="J555"/>
  <c r="L555" s="1"/>
  <c r="H560"/>
  <c r="I559" s="1"/>
  <c r="K559" s="1"/>
  <c r="W538" l="1"/>
  <c r="X536"/>
  <c r="V536" s="1"/>
  <c r="T538"/>
  <c r="U539"/>
  <c r="Y533"/>
  <c r="J556"/>
  <c r="R552"/>
  <c r="Q552" s="1"/>
  <c r="H561"/>
  <c r="L556"/>
  <c r="W539" l="1"/>
  <c r="X537"/>
  <c r="V537" s="1"/>
  <c r="U540"/>
  <c r="T539"/>
  <c r="Y534"/>
  <c r="I560"/>
  <c r="K560" s="1"/>
  <c r="R553"/>
  <c r="Q553" s="1"/>
  <c r="J557"/>
  <c r="L557" s="1"/>
  <c r="H562"/>
  <c r="I561" s="1"/>
  <c r="K561" s="1"/>
  <c r="W540" l="1"/>
  <c r="X538"/>
  <c r="V538" s="1"/>
  <c r="T540"/>
  <c r="U541"/>
  <c r="Y535"/>
  <c r="R554"/>
  <c r="Q554" s="1"/>
  <c r="J558"/>
  <c r="H563"/>
  <c r="L558"/>
  <c r="W541" l="1"/>
  <c r="X539"/>
  <c r="V539" s="1"/>
  <c r="T541"/>
  <c r="U542"/>
  <c r="Y536"/>
  <c r="I562"/>
  <c r="K562" s="1"/>
  <c r="R555"/>
  <c r="Q555" s="1"/>
  <c r="J559"/>
  <c r="L559" s="1"/>
  <c r="H564"/>
  <c r="W542" l="1"/>
  <c r="X540"/>
  <c r="V540" s="1"/>
  <c r="U543"/>
  <c r="T542"/>
  <c r="Y537"/>
  <c r="I563"/>
  <c r="K563" s="1"/>
  <c r="J560"/>
  <c r="L560" s="1"/>
  <c r="R556"/>
  <c r="Q556" s="1"/>
  <c r="W543" l="1"/>
  <c r="X541"/>
  <c r="V541" s="1"/>
  <c r="T543"/>
  <c r="U544"/>
  <c r="Y538"/>
  <c r="R557"/>
  <c r="Q557" s="1"/>
  <c r="H566"/>
  <c r="H565"/>
  <c r="W544" l="1"/>
  <c r="X542"/>
  <c r="V542" s="1"/>
  <c r="T544"/>
  <c r="U545"/>
  <c r="Y539"/>
  <c r="I565"/>
  <c r="K565" s="1"/>
  <c r="I564"/>
  <c r="K564" s="1"/>
  <c r="J561"/>
  <c r="L561" s="1"/>
  <c r="J562"/>
  <c r="L562" s="1"/>
  <c r="W545" l="1"/>
  <c r="X543"/>
  <c r="V543" s="1"/>
  <c r="U546"/>
  <c r="T545"/>
  <c r="Y540"/>
  <c r="R558"/>
  <c r="Q558" s="1"/>
  <c r="R559"/>
  <c r="Q559" s="1"/>
  <c r="H568"/>
  <c r="H567"/>
  <c r="W546" l="1"/>
  <c r="X544"/>
  <c r="V544" s="1"/>
  <c r="U547"/>
  <c r="T546"/>
  <c r="Y541"/>
  <c r="I567"/>
  <c r="K567" s="1"/>
  <c r="I566"/>
  <c r="K566" s="1"/>
  <c r="J564"/>
  <c r="L564" s="1"/>
  <c r="J563"/>
  <c r="L563" s="1"/>
  <c r="H569"/>
  <c r="W547" l="1"/>
  <c r="X545"/>
  <c r="V545" s="1"/>
  <c r="T547"/>
  <c r="U548"/>
  <c r="Y542"/>
  <c r="I568"/>
  <c r="K568" s="1"/>
  <c r="J565"/>
  <c r="L565" s="1"/>
  <c r="R560"/>
  <c r="Q560" s="1"/>
  <c r="R561"/>
  <c r="Q561" s="1"/>
  <c r="H570"/>
  <c r="I569" s="1"/>
  <c r="K569" s="1"/>
  <c r="W548" l="1"/>
  <c r="X546"/>
  <c r="V546" s="1"/>
  <c r="U549"/>
  <c r="T548"/>
  <c r="Y543"/>
  <c r="J566"/>
  <c r="R562"/>
  <c r="Q562" s="1"/>
  <c r="L566"/>
  <c r="H571"/>
  <c r="W549" l="1"/>
  <c r="X547"/>
  <c r="V547" s="1"/>
  <c r="U550"/>
  <c r="T549"/>
  <c r="Y544"/>
  <c r="I570"/>
  <c r="K570" s="1"/>
  <c r="J567"/>
  <c r="L567" s="1"/>
  <c r="R564" s="1"/>
  <c r="Q564" s="1"/>
  <c r="R563"/>
  <c r="Q563" s="1"/>
  <c r="H572"/>
  <c r="W550" l="1"/>
  <c r="X548"/>
  <c r="V548" s="1"/>
  <c r="T550"/>
  <c r="U551"/>
  <c r="Y545"/>
  <c r="I571"/>
  <c r="K571" s="1"/>
  <c r="J568"/>
  <c r="L568" s="1"/>
  <c r="H573"/>
  <c r="W551" l="1"/>
  <c r="X549"/>
  <c r="V549" s="1"/>
  <c r="U552"/>
  <c r="T551"/>
  <c r="Y546"/>
  <c r="I572"/>
  <c r="K572" s="1"/>
  <c r="J569"/>
  <c r="R565"/>
  <c r="Q565" s="1"/>
  <c r="H574"/>
  <c r="L569"/>
  <c r="W552" l="1"/>
  <c r="X550"/>
  <c r="V550" s="1"/>
  <c r="U553"/>
  <c r="T552"/>
  <c r="Y547"/>
  <c r="I573"/>
  <c r="K573" s="1"/>
  <c r="J570"/>
  <c r="R566"/>
  <c r="Q566" s="1"/>
  <c r="L570"/>
  <c r="H575"/>
  <c r="W553" l="1"/>
  <c r="X551"/>
  <c r="V551" s="1"/>
  <c r="T553"/>
  <c r="U554"/>
  <c r="Y548"/>
  <c r="I574"/>
  <c r="K574" s="1"/>
  <c r="J571"/>
  <c r="L571" s="1"/>
  <c r="R567"/>
  <c r="Q567" s="1"/>
  <c r="H576"/>
  <c r="W554" l="1"/>
  <c r="X552"/>
  <c r="V552" s="1"/>
  <c r="U555"/>
  <c r="T554"/>
  <c r="Y549"/>
  <c r="I575"/>
  <c r="K575" s="1"/>
  <c r="J572"/>
  <c r="L572" s="1"/>
  <c r="R568"/>
  <c r="Q568" s="1"/>
  <c r="W555" l="1"/>
  <c r="X553"/>
  <c r="V553" s="1"/>
  <c r="U556"/>
  <c r="T555"/>
  <c r="Y550"/>
  <c r="R569"/>
  <c r="Q569" s="1"/>
  <c r="H578"/>
  <c r="H577"/>
  <c r="W556" l="1"/>
  <c r="X554"/>
  <c r="V554" s="1"/>
  <c r="T556"/>
  <c r="U557"/>
  <c r="Y551"/>
  <c r="I577"/>
  <c r="K577" s="1"/>
  <c r="I576"/>
  <c r="K576" s="1"/>
  <c r="J573"/>
  <c r="J574"/>
  <c r="L574" s="1"/>
  <c r="L573"/>
  <c r="H579"/>
  <c r="W557" l="1"/>
  <c r="X555"/>
  <c r="V555" s="1"/>
  <c r="T557"/>
  <c r="U558"/>
  <c r="Y552"/>
  <c r="I578"/>
  <c r="K578" s="1"/>
  <c r="R571"/>
  <c r="Q571" s="1"/>
  <c r="R570"/>
  <c r="Q570" s="1"/>
  <c r="J575"/>
  <c r="L575" s="1"/>
  <c r="H580"/>
  <c r="W558" l="1"/>
  <c r="X556"/>
  <c r="V556" s="1"/>
  <c r="T558"/>
  <c r="U559"/>
  <c r="Y553"/>
  <c r="I579"/>
  <c r="K579" s="1"/>
  <c r="J576"/>
  <c r="R572"/>
  <c r="Q572" s="1"/>
  <c r="L576"/>
  <c r="W559" l="1"/>
  <c r="X557"/>
  <c r="V557" s="1"/>
  <c r="T559"/>
  <c r="U560"/>
  <c r="Y554"/>
  <c r="R573"/>
  <c r="Q573" s="1"/>
  <c r="H582"/>
  <c r="H581"/>
  <c r="W560" l="1"/>
  <c r="X558"/>
  <c r="V558" s="1"/>
  <c r="T560"/>
  <c r="U561"/>
  <c r="Y555"/>
  <c r="I581"/>
  <c r="K581" s="1"/>
  <c r="I580"/>
  <c r="K580" s="1"/>
  <c r="J578"/>
  <c r="L578" s="1"/>
  <c r="J577"/>
  <c r="L577" s="1"/>
  <c r="H583"/>
  <c r="W561" l="1"/>
  <c r="X559"/>
  <c r="V559" s="1"/>
  <c r="T561"/>
  <c r="U562"/>
  <c r="Y556"/>
  <c r="I582"/>
  <c r="K582" s="1"/>
  <c r="J579"/>
  <c r="R575"/>
  <c r="Q575" s="1"/>
  <c r="R574"/>
  <c r="Q574" s="1"/>
  <c r="L579"/>
  <c r="R576" s="1"/>
  <c r="Q576" s="1"/>
  <c r="H584"/>
  <c r="W562" l="1"/>
  <c r="X560"/>
  <c r="V560" s="1"/>
  <c r="T562"/>
  <c r="U563"/>
  <c r="Y557"/>
  <c r="I583"/>
  <c r="K583" s="1"/>
  <c r="J580"/>
  <c r="L580" s="1"/>
  <c r="H585"/>
  <c r="W563" l="1"/>
  <c r="X561"/>
  <c r="V561" s="1"/>
  <c r="T563"/>
  <c r="U564"/>
  <c r="Y558"/>
  <c r="I584"/>
  <c r="K584" s="1"/>
  <c r="J581"/>
  <c r="R577"/>
  <c r="Q577" s="1"/>
  <c r="L581"/>
  <c r="H586"/>
  <c r="W564" l="1"/>
  <c r="X562"/>
  <c r="V562" s="1"/>
  <c r="T564"/>
  <c r="U565"/>
  <c r="Y559"/>
  <c r="I585"/>
  <c r="K585" s="1"/>
  <c r="J582"/>
  <c r="L582" s="1"/>
  <c r="R578"/>
  <c r="Q578" s="1"/>
  <c r="W565" l="1"/>
  <c r="X563"/>
  <c r="V563" s="1"/>
  <c r="T565"/>
  <c r="U566"/>
  <c r="Y560"/>
  <c r="R579"/>
  <c r="Q579" s="1"/>
  <c r="H588"/>
  <c r="H587"/>
  <c r="W566" l="1"/>
  <c r="X564"/>
  <c r="V564" s="1"/>
  <c r="T566"/>
  <c r="U567"/>
  <c r="Y561"/>
  <c r="I587"/>
  <c r="K587" s="1"/>
  <c r="I586"/>
  <c r="K586" s="1"/>
  <c r="J584"/>
  <c r="L584" s="1"/>
  <c r="J583"/>
  <c r="L583" s="1"/>
  <c r="H589"/>
  <c r="W567" l="1"/>
  <c r="X565"/>
  <c r="V565" s="1"/>
  <c r="T567"/>
  <c r="U568"/>
  <c r="Y562"/>
  <c r="I588"/>
  <c r="K588" s="1"/>
  <c r="R580"/>
  <c r="Q580" s="1"/>
  <c r="R581"/>
  <c r="Q581" s="1"/>
  <c r="J585"/>
  <c r="L585" s="1"/>
  <c r="H590"/>
  <c r="W568" l="1"/>
  <c r="X566"/>
  <c r="V566" s="1"/>
  <c r="T568"/>
  <c r="U569"/>
  <c r="Y563"/>
  <c r="I589"/>
  <c r="K589" s="1"/>
  <c r="J586"/>
  <c r="L586" s="1"/>
  <c r="R583" s="1"/>
  <c r="Q583" s="1"/>
  <c r="R582"/>
  <c r="Q582" s="1"/>
  <c r="W569" l="1"/>
  <c r="X567"/>
  <c r="V567" s="1"/>
  <c r="U570"/>
  <c r="T569"/>
  <c r="Y564"/>
  <c r="H592"/>
  <c r="H591"/>
  <c r="W570" l="1"/>
  <c r="X568"/>
  <c r="V568" s="1"/>
  <c r="T570"/>
  <c r="U571"/>
  <c r="Y565"/>
  <c r="I591"/>
  <c r="K591" s="1"/>
  <c r="I590"/>
  <c r="K590" s="1"/>
  <c r="J587"/>
  <c r="J588"/>
  <c r="L588" s="1"/>
  <c r="L587"/>
  <c r="H593"/>
  <c r="I592" s="1"/>
  <c r="K592" s="1"/>
  <c r="W571" l="1"/>
  <c r="X569"/>
  <c r="V569" s="1"/>
  <c r="T571"/>
  <c r="U572"/>
  <c r="Y566"/>
  <c r="R584"/>
  <c r="Q584" s="1"/>
  <c r="R585"/>
  <c r="Q585" s="1"/>
  <c r="J589"/>
  <c r="L589" s="1"/>
  <c r="H594"/>
  <c r="W572" l="1"/>
  <c r="X570"/>
  <c r="V570" s="1"/>
  <c r="T572"/>
  <c r="U573"/>
  <c r="Y567"/>
  <c r="I593"/>
  <c r="K593" s="1"/>
  <c r="J590"/>
  <c r="L590" s="1"/>
  <c r="R586"/>
  <c r="Q586" s="1"/>
  <c r="H595"/>
  <c r="W573" l="1"/>
  <c r="X571"/>
  <c r="V571" s="1"/>
  <c r="T573"/>
  <c r="U574"/>
  <c r="Y568"/>
  <c r="I594"/>
  <c r="K594" s="1"/>
  <c r="R587"/>
  <c r="Q587" s="1"/>
  <c r="J591"/>
  <c r="L591" s="1"/>
  <c r="H596"/>
  <c r="W574" l="1"/>
  <c r="X572"/>
  <c r="V572" s="1"/>
  <c r="T574"/>
  <c r="U575"/>
  <c r="Y569"/>
  <c r="I595"/>
  <c r="K595" s="1"/>
  <c r="R588"/>
  <c r="Q588" s="1"/>
  <c r="J592"/>
  <c r="L592" s="1"/>
  <c r="W575" l="1"/>
  <c r="X573"/>
  <c r="V573" s="1"/>
  <c r="T575"/>
  <c r="U576"/>
  <c r="Y570"/>
  <c r="R589"/>
  <c r="Q589" s="1"/>
  <c r="H598"/>
  <c r="H597"/>
  <c r="W576" l="1"/>
  <c r="X574"/>
  <c r="V574" s="1"/>
  <c r="T576"/>
  <c r="U577"/>
  <c r="Y571"/>
  <c r="I596"/>
  <c r="K596" s="1"/>
  <c r="I597"/>
  <c r="K597" s="1"/>
  <c r="J594"/>
  <c r="L594" s="1"/>
  <c r="J593"/>
  <c r="L593" s="1"/>
  <c r="W577" l="1"/>
  <c r="X575"/>
  <c r="V575" s="1"/>
  <c r="T577"/>
  <c r="U578"/>
  <c r="Y572"/>
  <c r="R590"/>
  <c r="Q590" s="1"/>
  <c r="R591"/>
  <c r="Q591" s="1"/>
  <c r="H600"/>
  <c r="H599"/>
  <c r="W578" l="1"/>
  <c r="X576"/>
  <c r="V576" s="1"/>
  <c r="T578"/>
  <c r="U579"/>
  <c r="Y573"/>
  <c r="I599"/>
  <c r="K599" s="1"/>
  <c r="I598"/>
  <c r="K598" s="1"/>
  <c r="J595"/>
  <c r="L595" s="1"/>
  <c r="J596"/>
  <c r="H601"/>
  <c r="L596"/>
  <c r="W579" l="1"/>
  <c r="X577"/>
  <c r="V577" s="1"/>
  <c r="T579"/>
  <c r="U580"/>
  <c r="Y574"/>
  <c r="I600"/>
  <c r="K600" s="1"/>
  <c r="R592"/>
  <c r="Q592" s="1"/>
  <c r="R593"/>
  <c r="Q593" s="1"/>
  <c r="J597"/>
  <c r="L597" s="1"/>
  <c r="H602"/>
  <c r="W580" l="1"/>
  <c r="X578"/>
  <c r="V578" s="1"/>
  <c r="T580"/>
  <c r="U581"/>
  <c r="Y575"/>
  <c r="I601"/>
  <c r="K601" s="1"/>
  <c r="R594"/>
  <c r="Q594" s="1"/>
  <c r="J598"/>
  <c r="L598" s="1"/>
  <c r="H603"/>
  <c r="W581" l="1"/>
  <c r="X579"/>
  <c r="V579" s="1"/>
  <c r="T581"/>
  <c r="U582"/>
  <c r="Y576"/>
  <c r="I602"/>
  <c r="K602" s="1"/>
  <c r="J599"/>
  <c r="L599" s="1"/>
  <c r="R595"/>
  <c r="Q595" s="1"/>
  <c r="H604"/>
  <c r="I603" s="1"/>
  <c r="K603" s="1"/>
  <c r="W582" l="1"/>
  <c r="X580"/>
  <c r="V580" s="1"/>
  <c r="T582"/>
  <c r="U583"/>
  <c r="Y577"/>
  <c r="J600"/>
  <c r="L600" s="1"/>
  <c r="R596"/>
  <c r="Q596" s="1"/>
  <c r="W583" l="1"/>
  <c r="X581"/>
  <c r="V581" s="1"/>
  <c r="T583"/>
  <c r="U584"/>
  <c r="Y578"/>
  <c r="R597"/>
  <c r="Q597" s="1"/>
  <c r="H606"/>
  <c r="H605"/>
  <c r="W584" l="1"/>
  <c r="X582"/>
  <c r="V582" s="1"/>
  <c r="T584"/>
  <c r="U585"/>
  <c r="Y579"/>
  <c r="I604"/>
  <c r="K604" s="1"/>
  <c r="I605"/>
  <c r="K605" s="1"/>
  <c r="J602"/>
  <c r="J601"/>
  <c r="L601" s="1"/>
  <c r="L602"/>
  <c r="H607"/>
  <c r="W585" l="1"/>
  <c r="X583"/>
  <c r="V583" s="1"/>
  <c r="T585"/>
  <c r="U586"/>
  <c r="Y580"/>
  <c r="I606"/>
  <c r="K606" s="1"/>
  <c r="R598"/>
  <c r="Q598" s="1"/>
  <c r="J603"/>
  <c r="R599"/>
  <c r="Q599" s="1"/>
  <c r="L603"/>
  <c r="W586" l="1"/>
  <c r="X584"/>
  <c r="V584" s="1"/>
  <c r="T586"/>
  <c r="U587"/>
  <c r="Y581"/>
  <c r="H608"/>
  <c r="R600"/>
  <c r="Q600" s="1"/>
  <c r="H609"/>
  <c r="W587" l="1"/>
  <c r="X585"/>
  <c r="V585" s="1"/>
  <c r="T587"/>
  <c r="U588"/>
  <c r="I608"/>
  <c r="K608" s="1"/>
  <c r="I610"/>
  <c r="K610" s="1"/>
  <c r="I607"/>
  <c r="K607" s="1"/>
  <c r="J611"/>
  <c r="L611" s="1"/>
  <c r="J610"/>
  <c r="L610" s="1"/>
  <c r="Y582"/>
  <c r="J604"/>
  <c r="L604" s="1"/>
  <c r="R601" s="1"/>
  <c r="Q601" s="1"/>
  <c r="J605"/>
  <c r="L605" s="1"/>
  <c r="W588" l="1"/>
  <c r="X586"/>
  <c r="V586" s="1"/>
  <c r="T588"/>
  <c r="U589"/>
  <c r="Y583"/>
  <c r="I609"/>
  <c r="K609" s="1"/>
  <c r="R602"/>
  <c r="Q602" s="1"/>
  <c r="J606"/>
  <c r="L606" s="1"/>
  <c r="W589" l="1"/>
  <c r="X587"/>
  <c r="V587" s="1"/>
  <c r="T589"/>
  <c r="U590"/>
  <c r="Y584"/>
  <c r="J607"/>
  <c r="L607" s="1"/>
  <c r="R603"/>
  <c r="Q603" s="1"/>
  <c r="W590" l="1"/>
  <c r="X588"/>
  <c r="V588" s="1"/>
  <c r="T590"/>
  <c r="U591"/>
  <c r="Y585"/>
  <c r="J608"/>
  <c r="L608" s="1"/>
  <c r="R604"/>
  <c r="Q604" s="1"/>
  <c r="W591" l="1"/>
  <c r="X589"/>
  <c r="V589" s="1"/>
  <c r="T591"/>
  <c r="U592"/>
  <c r="Y586"/>
  <c r="J609"/>
  <c r="L609" s="1"/>
  <c r="R605"/>
  <c r="Q605" s="1"/>
  <c r="W592" l="1"/>
  <c r="X590"/>
  <c r="V590" s="1"/>
  <c r="T592"/>
  <c r="U593"/>
  <c r="Y587"/>
  <c r="R606"/>
  <c r="Q606" s="1"/>
  <c r="W593" l="1"/>
  <c r="X591"/>
  <c r="V591" s="1"/>
  <c r="U594"/>
  <c r="T593"/>
  <c r="Y588"/>
  <c r="R608"/>
  <c r="Q608" s="1"/>
  <c r="R609"/>
  <c r="Q609" s="1"/>
  <c r="R610"/>
  <c r="Q610" s="1"/>
  <c r="R607"/>
  <c r="Q607" s="1"/>
  <c r="E27"/>
  <c r="E28" s="1"/>
  <c r="E24"/>
  <c r="N31" s="1"/>
  <c r="W594" l="1"/>
  <c r="X592"/>
  <c r="V592" s="1"/>
  <c r="U595"/>
  <c r="T594"/>
  <c r="Y589"/>
  <c r="N29"/>
  <c r="N16"/>
  <c r="N22"/>
  <c r="N8"/>
  <c r="N10"/>
  <c r="N12"/>
  <c r="N14"/>
  <c r="N18"/>
  <c r="N20"/>
  <c r="N24"/>
  <c r="W595" l="1"/>
  <c r="X593"/>
  <c r="V593" s="1"/>
  <c r="U596"/>
  <c r="T595"/>
  <c r="Y590"/>
  <c r="N27"/>
  <c r="O10" s="1"/>
  <c r="AN27"/>
  <c r="AO22" s="1"/>
  <c r="W596" l="1"/>
  <c r="X594"/>
  <c r="V594" s="1"/>
  <c r="U597"/>
  <c r="T596"/>
  <c r="Y591"/>
  <c r="O22"/>
  <c r="O20"/>
  <c r="O16"/>
  <c r="O14"/>
  <c r="O18"/>
  <c r="O24"/>
  <c r="AO20"/>
  <c r="AO24"/>
  <c r="AO8"/>
  <c r="AO16"/>
  <c r="AO18"/>
  <c r="AO12"/>
  <c r="AO10"/>
  <c r="AO14"/>
  <c r="O12"/>
  <c r="O8"/>
  <c r="W597" l="1"/>
  <c r="X595"/>
  <c r="V595" s="1"/>
  <c r="U598"/>
  <c r="T597"/>
  <c r="Y592"/>
  <c r="W598" l="1"/>
  <c r="X596"/>
  <c r="V596" s="1"/>
  <c r="T598"/>
  <c r="U599"/>
  <c r="Y593"/>
  <c r="W599" l="1"/>
  <c r="X597"/>
  <c r="V597" s="1"/>
  <c r="U600"/>
  <c r="T599"/>
  <c r="Y594"/>
  <c r="W600" l="1"/>
  <c r="X598"/>
  <c r="V598" s="1"/>
  <c r="T600"/>
  <c r="U601"/>
  <c r="Y595"/>
  <c r="W601" l="1"/>
  <c r="X599"/>
  <c r="V599" s="1"/>
  <c r="U602"/>
  <c r="T601"/>
  <c r="Y596"/>
  <c r="W602" l="1"/>
  <c r="X600"/>
  <c r="V600" s="1"/>
  <c r="T602"/>
  <c r="U603"/>
  <c r="Y597"/>
  <c r="W603" l="1"/>
  <c r="X601"/>
  <c r="V601" s="1"/>
  <c r="U604"/>
  <c r="T603"/>
  <c r="Y598"/>
  <c r="W604" l="1"/>
  <c r="X602"/>
  <c r="V602" s="1"/>
  <c r="T604"/>
  <c r="U605"/>
  <c r="Y599"/>
  <c r="W605" l="1"/>
  <c r="X603"/>
  <c r="V603" s="1"/>
  <c r="U606"/>
  <c r="T605"/>
  <c r="Y600"/>
  <c r="W606" l="1"/>
  <c r="X604"/>
  <c r="V604" s="1"/>
  <c r="U607"/>
  <c r="T606"/>
  <c r="Y601"/>
  <c r="W607" l="1"/>
  <c r="X605"/>
  <c r="V605" s="1"/>
  <c r="U608"/>
  <c r="T607"/>
  <c r="Y602"/>
  <c r="W608" l="1"/>
  <c r="X606"/>
  <c r="V606" s="1"/>
  <c r="U609"/>
  <c r="T608"/>
  <c r="Y603"/>
  <c r="W609" l="1"/>
  <c r="X607"/>
  <c r="V607" s="1"/>
  <c r="T609"/>
  <c r="U610"/>
  <c r="Y604"/>
  <c r="W610" l="1"/>
  <c r="X608"/>
  <c r="V608" s="1"/>
  <c r="T610"/>
  <c r="U611"/>
  <c r="Y605"/>
  <c r="AC5" s="1"/>
  <c r="W611" l="1"/>
  <c r="X609"/>
  <c r="V609" s="1"/>
  <c r="T611"/>
  <c r="U612"/>
  <c r="Y606"/>
  <c r="AC4" s="1"/>
  <c r="W612" l="1"/>
  <c r="X610"/>
  <c r="V610" s="1"/>
  <c r="T612"/>
  <c r="U613"/>
  <c r="Y607"/>
  <c r="AC3" s="1"/>
  <c r="W613" l="1"/>
  <c r="X611"/>
  <c r="V611" s="1"/>
  <c r="U614"/>
  <c r="T613"/>
  <c r="Y608"/>
  <c r="AC2" s="1"/>
  <c r="W614" l="1"/>
  <c r="AC42"/>
  <c r="X612"/>
  <c r="V612" s="1"/>
  <c r="T614"/>
  <c r="U615"/>
  <c r="Y609"/>
  <c r="W615" l="1"/>
  <c r="X613"/>
  <c r="V613" s="1"/>
  <c r="AC41"/>
  <c r="AC10"/>
  <c r="U616"/>
  <c r="T615"/>
  <c r="AC25" s="1"/>
  <c r="Y610"/>
  <c r="W616" l="1"/>
  <c r="AC40"/>
  <c r="X614"/>
  <c r="V614" s="1"/>
  <c r="AC9"/>
  <c r="U617"/>
  <c r="T616"/>
  <c r="AC24" s="1"/>
  <c r="Y611"/>
  <c r="W617" l="1"/>
  <c r="X615"/>
  <c r="V615" s="1"/>
  <c r="AC39"/>
  <c r="AC8"/>
  <c r="U618"/>
  <c r="T617"/>
  <c r="AC23" s="1"/>
  <c r="Y612"/>
  <c r="W618" l="1"/>
  <c r="AC38"/>
  <c r="X616"/>
  <c r="V616" s="1"/>
  <c r="AC7"/>
  <c r="U619"/>
  <c r="T618"/>
  <c r="Y613"/>
  <c r="W619" l="1"/>
  <c r="X617"/>
  <c r="V617" s="1"/>
  <c r="AC6"/>
  <c r="T619"/>
  <c r="U620"/>
  <c r="Y614"/>
  <c r="W620" l="1"/>
  <c r="X618"/>
  <c r="V618" s="1"/>
  <c r="U621"/>
  <c r="T620"/>
  <c r="Y615"/>
  <c r="W621" l="1"/>
  <c r="X619"/>
  <c r="V619" s="1"/>
  <c r="U622"/>
  <c r="T621"/>
  <c r="Y616"/>
  <c r="W622" l="1"/>
  <c r="X620"/>
  <c r="V620" s="1"/>
  <c r="T622"/>
  <c r="U623"/>
  <c r="Y617"/>
  <c r="W623" l="1"/>
  <c r="X621"/>
  <c r="V621" s="1"/>
  <c r="T623"/>
  <c r="U624"/>
  <c r="T624" s="1"/>
  <c r="Y618"/>
  <c r="W624" l="1"/>
  <c r="X622"/>
  <c r="V622" s="1"/>
  <c r="Y619"/>
  <c r="X623" l="1"/>
  <c r="V623" s="1"/>
  <c r="Y620"/>
  <c r="X624" l="1"/>
  <c r="V624" s="1"/>
  <c r="Y621"/>
  <c r="Y622" l="1"/>
  <c r="Y623" l="1"/>
  <c r="Y624" l="1"/>
  <c r="E9"/>
  <c r="E21"/>
</calcChain>
</file>

<file path=xl/sharedStrings.xml><?xml version="1.0" encoding="utf-8"?>
<sst xmlns="http://schemas.openxmlformats.org/spreadsheetml/2006/main" count="406" uniqueCount="284">
  <si>
    <t># Years Ago</t>
  </si>
  <si>
    <t>ftp://ftp.ncdc.noaa.gov/pub/data/paleo/climate_forcing/solar_variability/solanki2004-ssn.txt</t>
  </si>
  <si>
    <t>11,000 Year Sunspot Number Reconstruction</t>
  </si>
  <si>
    <t xml:space="preserve">                NOAA Paleoclimatology Program</t>
  </si>
  <si>
    <t xml:space="preserve">                               and</t>
  </si>
  <si>
    <t xml:space="preserve">         World Data Center for Paleoclimatology, Boulder</t>
  </si>
  <si>
    <t>---------------------------------------------------------------------</t>
  </si>
  <si>
    <t>NOTE: PLEASE CITE ORIGINAL REFERENCE WHEN USING THIS DATA!!!!!</t>
  </si>
  <si>
    <t>NAME OF DATA SET: 11,000 Year Sunspot Number Reconstruction</t>
  </si>
  <si>
    <t>LAST UPDATE: 2/2005 (Original Receipt by WDC Paleo)</t>
  </si>
  <si>
    <t>CONTRIBUTOR: Sami Solanki, Max-Planck-Institut für Sonnensystemforschung</t>
  </si>
  <si>
    <t>IGBP PAGES/WDCA CONTRIBUTION SERIES NUMBER: 2005-015</t>
  </si>
  <si>
    <t>SUGGESTED DATA CITATION: Solanki, S.K., et al.  2005.</t>
  </si>
  <si>
    <t>11,000 Year Sunspot Number Reconstruction.</t>
  </si>
  <si>
    <t xml:space="preserve">IGBP PAGES/World Data Center for Paleoclimatology </t>
  </si>
  <si>
    <t xml:space="preserve">Data Contribution Series #2005-015. </t>
  </si>
  <si>
    <t xml:space="preserve">NOAA/NGDC Paleoclimatology Program, Boulder CO, USA. </t>
  </si>
  <si>
    <t xml:space="preserve">ORIGINAL REFERENCE: </t>
  </si>
  <si>
    <t xml:space="preserve">Solanki, S.K., I.G. Usoskin, B. Kromer, M. Schüssler and J. Beer.  2004.  </t>
  </si>
  <si>
    <t xml:space="preserve">An unusually active Sun during recent decades compared to the previous 11,000 years. </t>
  </si>
  <si>
    <t>Nature, Vol. 431, No. 7012, pp.1084-1087, 28 October 2004.</t>
  </si>
  <si>
    <t>ABSTRACT:</t>
  </si>
  <si>
    <t>Direct observations of sunspot numbers are available for the past</t>
  </si>
  <si>
    <t>four centuries, but longer time series are required, for example,</t>
  </si>
  <si>
    <t>for the identification of a possible solar influence on climate and</t>
  </si>
  <si>
    <t>for testing models of the solar dynamo. Here we report a</t>
  </si>
  <si>
    <t>reconstruction of the sunspot number covering the past 11,400</t>
  </si>
  <si>
    <t>years, based on dendrochronologically dated radiocarbon concentrations.</t>
  </si>
  <si>
    <t>We combine physics-based models for each of the</t>
  </si>
  <si>
    <t>processes connecting the radiocarbon concentration with sunspot</t>
  </si>
  <si>
    <t>number. According to our reconstruction, the level of solar</t>
  </si>
  <si>
    <t>activity during the past 70 years is exceptional, and the previous</t>
  </si>
  <si>
    <t>period of equally high activity occurred more than 8,000 years</t>
  </si>
  <si>
    <t>ago. We find that during the past 11,400 years the Sun spent only</t>
  </si>
  <si>
    <t>of the order of 10% of the time at a similarly high level of</t>
  </si>
  <si>
    <t>magnetic activity and almost all of the earlier high-activity</t>
  </si>
  <si>
    <t>periods were shorter than the present episode. Although the</t>
  </si>
  <si>
    <t>rarity of the current episode of high average sunspot numbers</t>
  </si>
  <si>
    <t>may indicate that the Sun has contributed to the unusual climate</t>
  </si>
  <si>
    <t>change during the twentieth century, we point out that solar</t>
  </si>
  <si>
    <t>variability is unlikely to have been the dominant cause of the</t>
  </si>
  <si>
    <t>strong warming during the past three decades.</t>
  </si>
  <si>
    <t>PERIOD OF RECORD:  11 KYrBP - present</t>
  </si>
  <si>
    <t>GEOGRAPHIC REGION: Global</t>
  </si>
  <si>
    <t xml:space="preserve">DESCRIPTION:  </t>
  </si>
  <si>
    <t>The series of reconstructed 10-yr averaged sunspot numbers with their 68% uncertainty.</t>
  </si>
  <si>
    <t xml:space="preserve">Years are given BP (before present), i.e. the calendar AD year, Yad, is related to the </t>
  </si>
  <si>
    <t>BP year, Ybp, as Yc=1950-Ybp.</t>
  </si>
  <si>
    <t>The tabulated years correspond to centers of the corresponding 10-year intervals.</t>
  </si>
  <si>
    <t>Negative values are artifacts and are consistent with zero within the error limits.</t>
  </si>
  <si>
    <t>DATA:</t>
  </si>
  <si>
    <t>Column 1: Year Before Present (1950 AD)</t>
  </si>
  <si>
    <t>Column 2: Reconstructed Sunspot Number</t>
  </si>
  <si>
    <t>Solanki Sunspot Data</t>
  </si>
  <si>
    <t>Bin Notes</t>
  </si>
  <si>
    <t>Begin Bin</t>
  </si>
  <si>
    <t>TDP Principle</t>
  </si>
  <si>
    <t>% Dist</t>
  </si>
  <si>
    <t>7-Cell Max</t>
  </si>
  <si>
    <t>Δt</t>
  </si>
  <si>
    <t>HISTOGRAM:</t>
  </si>
  <si>
    <t>Distribution</t>
  </si>
  <si>
    <t>of peaks for</t>
  </si>
  <si>
    <t>Gaps in the</t>
  </si>
  <si>
    <t>data limit</t>
  </si>
  <si>
    <t>Cell 1</t>
  </si>
  <si>
    <t>this TS to</t>
  </si>
  <si>
    <t>Cell 2</t>
  </si>
  <si>
    <t>Cell 3</t>
  </si>
  <si>
    <t>Least Sq:</t>
  </si>
  <si>
    <t>Slope</t>
  </si>
  <si>
    <t>Cell 4</t>
  </si>
  <si>
    <t>Intercept</t>
  </si>
  <si>
    <t>Cell 5</t>
  </si>
  <si>
    <t>Cell 6</t>
  </si>
  <si>
    <t>Last Data Pt.</t>
  </si>
  <si>
    <t>Cell 7</t>
  </si>
  <si>
    <t>Cell 1335</t>
  </si>
  <si>
    <t>Cell 8</t>
  </si>
  <si>
    <t>Observations</t>
  </si>
  <si>
    <t>Cell 9</t>
  </si>
  <si>
    <t>BP Observ</t>
  </si>
  <si>
    <t>TPD Test Count</t>
  </si>
  <si>
    <t>Total # Peaks</t>
  </si>
  <si>
    <t>Total # Cycles</t>
  </si>
  <si>
    <t>19.08-Center</t>
  </si>
  <si>
    <t>19.08 year</t>
  </si>
  <si>
    <t>bins</t>
  </si>
  <si>
    <t>(Year)</t>
  </si>
  <si>
    <t>171.72-Avr</t>
  </si>
  <si>
    <t>172-yr cycle</t>
  </si>
  <si>
    <t>Cell_172</t>
  </si>
  <si>
    <t>Peak_172</t>
  </si>
  <si>
    <t>SS</t>
  </si>
  <si>
    <t>GregYr</t>
  </si>
  <si>
    <t>Bin Avr</t>
  </si>
  <si>
    <t>57.24 year</t>
  </si>
  <si>
    <t>57.24-Center</t>
  </si>
  <si>
    <t>515-yr cycle</t>
  </si>
  <si>
    <t>172 year bins</t>
  </si>
  <si>
    <t>Peak_515</t>
  </si>
  <si>
    <t>Cell_515</t>
  </si>
  <si>
    <t>172-Center</t>
  </si>
  <si>
    <t>1545-Avr</t>
  </si>
  <si>
    <t>1545-yr cycle</t>
  </si>
  <si>
    <t>Cell_1545</t>
  </si>
  <si>
    <t>Peak_1545</t>
  </si>
  <si>
    <t>Recalibrated</t>
  </si>
  <si>
    <t xml:space="preserve">to show a </t>
  </si>
  <si>
    <t>peak at 2007.</t>
  </si>
  <si>
    <t xml:space="preserve">However, the </t>
  </si>
  <si>
    <t xml:space="preserve">peaks still </t>
  </si>
  <si>
    <t>aren't clustered</t>
  </si>
  <si>
    <t>around cell 5.</t>
  </si>
  <si>
    <t>Peak set to</t>
  </si>
  <si>
    <t>2007, however</t>
  </si>
  <si>
    <t>cells 2 thru 4</t>
  </si>
  <si>
    <t>hold the highest</t>
  </si>
  <si>
    <t># of tops.</t>
  </si>
  <si>
    <t>Recalibrated to</t>
  </si>
  <si>
    <t>show a peak at</t>
  </si>
  <si>
    <t>cell 5.</t>
  </si>
  <si>
    <t>Last peak at</t>
  </si>
  <si>
    <t>976 AD.  Next</t>
  </si>
  <si>
    <t>peak at 2521</t>
  </si>
  <si>
    <t>57.24 avr</t>
  </si>
  <si>
    <t>172 Model</t>
  </si>
  <si>
    <t>Correlations</t>
  </si>
  <si>
    <t>515 Model</t>
  </si>
  <si>
    <t>Cycles</t>
  </si>
  <si>
    <t>21 cycles</t>
  </si>
  <si>
    <t>1545 Model</t>
  </si>
  <si>
    <t>6.5 cycles</t>
  </si>
  <si>
    <t>515 Avr</t>
  </si>
  <si>
    <t>3-9 BP</t>
  </si>
  <si>
    <t>Bin-9 BP</t>
  </si>
  <si>
    <t>99.9%</t>
  </si>
  <si>
    <t>Lag (yrs)</t>
  </si>
  <si>
    <t>99%</t>
  </si>
  <si>
    <t>1-9 BP</t>
  </si>
  <si>
    <t>Cells</t>
  </si>
  <si>
    <t>from 9374.184 BC</t>
  </si>
  <si>
    <t>to 1930.275</t>
  </si>
  <si>
    <t>Actual</t>
  </si>
  <si>
    <t>95%</t>
  </si>
  <si>
    <t>11 to 203</t>
  </si>
  <si>
    <t>from 9221.421 BC</t>
  </si>
  <si>
    <t>to 1777.512</t>
  </si>
  <si>
    <t>60%</t>
  </si>
  <si>
    <t>14 to 72</t>
  </si>
  <si>
    <t>from 8705.846 BC</t>
  </si>
  <si>
    <t>to 1261.937</t>
  </si>
  <si>
    <t>1-3 BP</t>
  </si>
  <si>
    <t>200 cycles</t>
  </si>
  <si>
    <t>18 to 616</t>
  </si>
  <si>
    <t>from 9431.470 BC</t>
  </si>
  <si>
    <t>to 1987.561</t>
  </si>
  <si>
    <t>57 Model</t>
  </si>
  <si>
    <t>Lead = 2.00 years</t>
  </si>
  <si>
    <t>66 cycles</t>
  </si>
  <si>
    <t>21 to 613</t>
  </si>
  <si>
    <t>xxxx'</t>
  </si>
  <si>
    <t>xxxxxx</t>
  </si>
  <si>
    <t>xxxxxxxxxxxxxx</t>
  </si>
  <si>
    <t>57 yr Correl</t>
  </si>
  <si>
    <t>172 yr Correl</t>
  </si>
  <si>
    <t>Gleiss Model</t>
  </si>
  <si>
    <t>Gleissberg</t>
  </si>
  <si>
    <t>128 cycles</t>
  </si>
  <si>
    <t>Theota</t>
  </si>
  <si>
    <t>3 Avr</t>
  </si>
  <si>
    <t>9 Avr</t>
  </si>
  <si>
    <t>Table E26.1.1 – Information about the Reconstructed Sunspot Time-Series.</t>
  </si>
  <si>
    <t>Description</t>
  </si>
  <si>
    <t>Details for this Time-Series</t>
  </si>
  <si>
    <t>Data Source</t>
  </si>
  <si>
    <t>Brief description of the data</t>
  </si>
  <si>
    <t>Reconstructed sunspot numbers covering the past 11,400 years.</t>
  </si>
  <si>
    <t>Abbreviated reference</t>
  </si>
  <si>
    <r>
      <t xml:space="preserve">Solanki </t>
    </r>
    <r>
      <rPr>
        <i/>
        <sz val="11"/>
        <rFont val="Times New Roman"/>
        <family val="1"/>
      </rPr>
      <t>et al</t>
    </r>
    <r>
      <rPr>
        <sz val="11"/>
        <rFont val="Times New Roman"/>
        <family val="1"/>
      </rPr>
      <t>., 2005</t>
    </r>
  </si>
  <si>
    <t>Details about the data source</t>
  </si>
  <si>
    <r>
      <t>NOAA’s NGDC, d</t>
    </r>
    <r>
      <rPr>
        <sz val="11"/>
        <rFont val="Times New Roman"/>
        <family val="1"/>
      </rPr>
      <t>ata contribution series #2005-015.</t>
    </r>
  </si>
  <si>
    <t>Original Time-Series</t>
  </si>
  <si>
    <t>Beginning time</t>
  </si>
  <si>
    <t>11.455 Ka  (9455 BC)</t>
  </si>
  <si>
    <t>Ending time</t>
  </si>
  <si>
    <t>0.105 Ka  (1895)</t>
  </si>
  <si>
    <t>No. of samples (observations)</t>
  </si>
  <si>
    <t>Estimated ages: Mean error</t>
  </si>
  <si>
    <t>5 years</t>
  </si>
  <si>
    <t>Estimated ages: Minimum error</t>
  </si>
  <si>
    <t>0 years</t>
  </si>
  <si>
    <t>Estimated ages: Maximum error</t>
  </si>
  <si>
    <t>20 years</t>
  </si>
  <si>
    <t>Table E26.2.1 – Reconstructed Sunspots: Data Preparation.</t>
  </si>
  <si>
    <t>Preparation Summary</t>
  </si>
  <si>
    <t>Test # 1</t>
  </si>
  <si>
    <t>Test # 2</t>
  </si>
  <si>
    <t>Test # 3</t>
  </si>
  <si>
    <t>Test # 4</t>
  </si>
  <si>
    <t>Data Preparation Steps</t>
  </si>
  <si>
    <t>57.3-yr</t>
  </si>
  <si>
    <t>172-yr</t>
  </si>
  <si>
    <t>516-yr</t>
  </si>
  <si>
    <t>1.55-kyr</t>
  </si>
  <si>
    <t>Bin Sizes for Histogram</t>
  </si>
  <si>
    <t>19.1-yr</t>
  </si>
  <si>
    <t>Detrending Method</t>
  </si>
  <si>
    <t>BP filter</t>
  </si>
  <si>
    <t>Band-Pass Filter Used</t>
  </si>
  <si>
    <t>1-3 cell</t>
  </si>
  <si>
    <t>1-9 cell</t>
  </si>
  <si>
    <t>Moving Avr. Indentation</t>
  </si>
  <si>
    <t>1 cell</t>
  </si>
  <si>
    <t>4 cell</t>
  </si>
  <si>
    <t>Empty Bins Interpolated</t>
  </si>
  <si>
    <t>Beginning Time of Test</t>
  </si>
  <si>
    <t>9431 BC</t>
  </si>
  <si>
    <t>9374 BC</t>
  </si>
  <si>
    <t>9221 BC</t>
  </si>
  <si>
    <t>8706 BC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</si>
  <si>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</si>
  <si>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</si>
  <si>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</si>
  <si>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</si>
  <si>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</si>
  <si>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</si>
  <si>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</si>
  <si>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</si>
  <si>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</si>
  <si>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</si>
  <si>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</si>
  <si>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</si>
  <si>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</si>
  <si>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</si>
  <si>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</si>
  <si>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</si>
  <si>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</si>
  <si>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E26.3.1 – Results from Reconstructed Sunspot Tests.</t>
  </si>
  <si>
    <t>Test #2</t>
  </si>
  <si>
    <t>Least Squares Tests TestPreparation Steps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</si>
  <si>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</si>
  <si>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</si>
  <si>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</si>
  <si>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</si>
  <si>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</si>
  <si>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87.66-yr</t>
  </si>
  <si>
    <t>123.2-yr</t>
  </si>
  <si>
    <t>352.1-yr</t>
  </si>
  <si>
    <t>951.9-yr</t>
  </si>
  <si>
    <t>p-value</t>
  </si>
  <si>
    <t>Secondary Wavelength</t>
  </si>
  <si>
    <t>57.23-yr</t>
  </si>
  <si>
    <t>150.4-yr</t>
  </si>
  <si>
    <t>521.5-yr</t>
  </si>
  <si>
    <t>516.5-yr</t>
  </si>
  <si>
    <t>Smoothed Periodogram</t>
  </si>
  <si>
    <t>86.55-yr</t>
  </si>
  <si>
    <t>149.8-yr</t>
  </si>
  <si>
    <t>508.9-yr</t>
  </si>
  <si>
    <t>915.7-yr</t>
  </si>
  <si>
    <t>Confidence Level</t>
  </si>
  <si>
    <t>57.66-yr</t>
  </si>
  <si>
    <t>---</t>
  </si>
  <si>
    <t>Correlation &amp; Lag Tests</t>
  </si>
  <si>
    <t>Correlation with lag</t>
  </si>
  <si>
    <t xml:space="preserve">Offset used with Model </t>
  </si>
  <si>
    <t>2.00-yr</t>
  </si>
  <si>
    <t>-11.82-yr</t>
  </si>
  <si>
    <t>-33.9-yr</t>
  </si>
  <si>
    <t>-853-yr</t>
  </si>
  <si>
    <t>File Name</t>
  </si>
  <si>
    <t>Input data</t>
  </si>
  <si>
    <t>used in</t>
  </si>
  <si>
    <t>periodogram</t>
  </si>
  <si>
    <t>scripts.</t>
  </si>
  <si>
    <t>Solanki_a_57-yr.txt</t>
  </si>
  <si>
    <t>Solanki_b_172-yr.txt</t>
  </si>
  <si>
    <t>Solanki_c_516-yr.txt</t>
  </si>
  <si>
    <t>Solanki_d_1547-yr.txt</t>
  </si>
  <si>
    <t>Periodogram for 57.3-yr test.</t>
  </si>
  <si>
    <t>Periodogram for 516-yr test.</t>
  </si>
  <si>
    <t>Periodogram for 1547-yr test.</t>
  </si>
  <si>
    <t>Periodogram for 172-yr test.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</si>
</sst>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00"/>
    <numFmt numFmtId="166" formatCode="0.0000000"/>
    <numFmt numFmtId="167" formatCode="0.0%"/>
  </numFmts>
  <fonts count="41">
    <font>
      <sz val="10"/>
      <name val="Arial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b/>
      <sz val="16"/>
      <name val="Arial"/>
      <family val="2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Geneva"/>
      <family val="2"/>
    </font>
    <font>
      <sz val="12"/>
      <name val="宋体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Helvetica-Narrow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2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1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25" fillId="0" borderId="0"/>
    <xf numFmtId="0" fontId="25" fillId="0" borderId="0"/>
    <xf numFmtId="0" fontId="3" fillId="0" borderId="0"/>
    <xf numFmtId="0" fontId="3" fillId="0" borderId="0"/>
    <xf numFmtId="0" fontId="26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7" fillId="0" borderId="0"/>
    <xf numFmtId="0" fontId="21" fillId="0" borderId="0"/>
    <xf numFmtId="0" fontId="25" fillId="0" borderId="0"/>
    <xf numFmtId="0" fontId="3" fillId="0" borderId="0"/>
    <xf numFmtId="0" fontId="29" fillId="0" borderId="0"/>
    <xf numFmtId="0" fontId="3" fillId="0" borderId="0"/>
    <xf numFmtId="0" fontId="25" fillId="0" borderId="0"/>
    <xf numFmtId="0" fontId="22" fillId="0" borderId="0"/>
    <xf numFmtId="0" fontId="3" fillId="0" borderId="0"/>
    <xf numFmtId="0" fontId="25" fillId="0" borderId="0"/>
    <xf numFmtId="0" fontId="1" fillId="0" borderId="0"/>
    <xf numFmtId="0" fontId="28" fillId="0" borderId="0"/>
    <xf numFmtId="0" fontId="1" fillId="0" borderId="0"/>
    <xf numFmtId="0" fontId="25" fillId="0" borderId="0"/>
    <xf numFmtId="0" fontId="3" fillId="0" borderId="0"/>
    <xf numFmtId="0" fontId="25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5" fillId="0" borderId="0"/>
    <xf numFmtId="0" fontId="3" fillId="0" borderId="0"/>
    <xf numFmtId="0" fontId="21" fillId="0" borderId="0"/>
    <xf numFmtId="0" fontId="21" fillId="0" borderId="0"/>
    <xf numFmtId="0" fontId="26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3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5" fillId="0" borderId="0"/>
    <xf numFmtId="0" fontId="3" fillId="0" borderId="0"/>
    <xf numFmtId="0" fontId="26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1" fillId="0" borderId="0"/>
  </cellStyleXfs>
  <cellXfs count="145">
    <xf numFmtId="0" fontId="0" fillId="0" borderId="0" xfId="0"/>
    <xf numFmtId="1" fontId="0" fillId="0" borderId="0" xfId="0" applyNumberFormat="1"/>
    <xf numFmtId="164" fontId="0" fillId="0" borderId="0" xfId="0" applyNumberFormat="1"/>
    <xf numFmtId="1" fontId="2" fillId="0" borderId="0" xfId="0" applyNumberFormat="1" applyFo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2" fontId="0" fillId="0" borderId="0" xfId="0" applyNumberFormat="1"/>
    <xf numFmtId="164" fontId="0" fillId="0" borderId="0" xfId="0" applyNumberFormat="1" applyFont="1"/>
    <xf numFmtId="0" fontId="20" fillId="0" borderId="0" xfId="0" applyFont="1" applyAlignment="1">
      <alignment horizontal="center"/>
    </xf>
    <xf numFmtId="0" fontId="0" fillId="2" borderId="0" xfId="0" applyFill="1"/>
    <xf numFmtId="165" fontId="0" fillId="0" borderId="0" xfId="0" applyNumberFormat="1"/>
    <xf numFmtId="1" fontId="2" fillId="0" borderId="0" xfId="0" applyNumberFormat="1" applyFont="1" applyAlignment="1">
      <alignment horizontal="right"/>
    </xf>
    <xf numFmtId="2" fontId="23" fillId="0" borderId="0" xfId="41" quotePrefix="1" applyNumberFormat="1" applyFont="1" applyAlignment="1">
      <alignment horizontal="center"/>
    </xf>
    <xf numFmtId="0" fontId="21" fillId="0" borderId="0" xfId="41"/>
    <xf numFmtId="2" fontId="24" fillId="0" borderId="0" xfId="41" applyNumberFormat="1" applyFont="1"/>
    <xf numFmtId="2" fontId="23" fillId="0" borderId="0" xfId="41" applyNumberFormat="1" applyFont="1" applyAlignment="1">
      <alignment horizontal="center"/>
    </xf>
    <xf numFmtId="0" fontId="24" fillId="2" borderId="0" xfId="41" applyFont="1" applyFill="1"/>
    <xf numFmtId="165" fontId="23" fillId="0" borderId="0" xfId="41" applyNumberFormat="1" applyFont="1" applyAlignment="1">
      <alignment horizontal="center"/>
    </xf>
    <xf numFmtId="165" fontId="24" fillId="0" borderId="0" xfId="41" applyNumberFormat="1" applyFont="1"/>
    <xf numFmtId="2" fontId="24" fillId="2" borderId="0" xfId="41" applyNumberFormat="1" applyFont="1" applyFill="1" applyAlignment="1">
      <alignment horizontal="center"/>
    </xf>
    <xf numFmtId="2" fontId="23" fillId="2" borderId="0" xfId="41" applyNumberFormat="1" applyFont="1" applyFill="1" applyAlignment="1">
      <alignment horizontal="center"/>
    </xf>
    <xf numFmtId="165" fontId="24" fillId="0" borderId="0" xfId="47" applyNumberFormat="1" applyFont="1" applyAlignment="1">
      <alignment horizontal="left"/>
    </xf>
    <xf numFmtId="0" fontId="22" fillId="0" borderId="0" xfId="41" applyFont="1" applyFill="1"/>
    <xf numFmtId="0" fontId="24" fillId="0" borderId="0" xfId="65" applyFont="1" applyFill="1"/>
    <xf numFmtId="0" fontId="23" fillId="0" borderId="0" xfId="65" applyFont="1" applyFill="1"/>
    <xf numFmtId="0" fontId="24" fillId="0" borderId="0" xfId="65" applyFont="1" applyFill="1" applyAlignment="1">
      <alignment horizontal="left"/>
    </xf>
    <xf numFmtId="1" fontId="24" fillId="0" borderId="0" xfId="65" applyNumberFormat="1" applyFont="1" applyFill="1" applyAlignment="1">
      <alignment horizontal="left"/>
    </xf>
    <xf numFmtId="166" fontId="24" fillId="0" borderId="0" xfId="65" applyNumberFormat="1" applyFont="1" applyFill="1" applyAlignment="1">
      <alignment horizontal="left"/>
    </xf>
    <xf numFmtId="165" fontId="24" fillId="0" borderId="0" xfId="65" applyNumberFormat="1" applyFont="1" applyAlignment="1">
      <alignment horizontal="left"/>
    </xf>
    <xf numFmtId="0" fontId="21" fillId="0" borderId="0" xfId="42"/>
    <xf numFmtId="0" fontId="24" fillId="2" borderId="0" xfId="42" applyFont="1" applyFill="1"/>
    <xf numFmtId="2" fontId="24" fillId="2" borderId="0" xfId="42" applyNumberFormat="1" applyFont="1" applyFill="1" applyAlignment="1">
      <alignment horizontal="center"/>
    </xf>
    <xf numFmtId="2" fontId="23" fillId="2" borderId="0" xfId="42" applyNumberFormat="1" applyFont="1" applyFill="1" applyAlignment="1">
      <alignment horizontal="center"/>
    </xf>
    <xf numFmtId="0" fontId="24" fillId="0" borderId="0" xfId="42" applyFont="1" applyFill="1" applyAlignment="1">
      <alignment horizontal="left"/>
    </xf>
    <xf numFmtId="167" fontId="24" fillId="0" borderId="0" xfId="57" applyNumberFormat="1" applyFont="1" applyFill="1"/>
    <xf numFmtId="165" fontId="24" fillId="0" borderId="0" xfId="47" applyNumberFormat="1" applyFont="1" applyAlignment="1">
      <alignment horizontal="left"/>
    </xf>
    <xf numFmtId="0" fontId="24" fillId="0" borderId="0" xfId="57" applyFont="1" applyFill="1" applyAlignment="1">
      <alignment horizontal="left"/>
    </xf>
    <xf numFmtId="0" fontId="24" fillId="0" borderId="0" xfId="57" applyFont="1" applyFill="1"/>
    <xf numFmtId="0" fontId="24" fillId="0" borderId="0" xfId="44" applyFont="1" applyFill="1"/>
    <xf numFmtId="0" fontId="23" fillId="0" borderId="0" xfId="57" applyFont="1" applyFill="1"/>
    <xf numFmtId="165" fontId="24" fillId="0" borderId="0" xfId="57" applyNumberFormat="1" applyFont="1" applyFill="1"/>
    <xf numFmtId="165" fontId="23" fillId="0" borderId="0" xfId="57" applyNumberFormat="1" applyFont="1" applyFill="1"/>
    <xf numFmtId="1" fontId="24" fillId="0" borderId="0" xfId="57" applyNumberFormat="1" applyFont="1" applyFill="1"/>
    <xf numFmtId="0" fontId="23" fillId="0" borderId="0" xfId="44" applyFont="1" applyFill="1"/>
    <xf numFmtId="167" fontId="23" fillId="0" borderId="0" xfId="44" applyNumberFormat="1" applyFont="1" applyFill="1"/>
    <xf numFmtId="167" fontId="24" fillId="0" borderId="0" xfId="42" applyNumberFormat="1" applyFont="1" applyFill="1"/>
    <xf numFmtId="0" fontId="23" fillId="0" borderId="0" xfId="42" applyFont="1" applyFill="1" applyAlignment="1">
      <alignment horizontal="left"/>
    </xf>
    <xf numFmtId="0" fontId="23" fillId="0" borderId="0" xfId="57" applyFont="1" applyFill="1" applyAlignment="1">
      <alignment horizontal="left"/>
    </xf>
    <xf numFmtId="167" fontId="24" fillId="0" borderId="0" xfId="44" applyNumberFormat="1" applyFont="1" applyFill="1"/>
    <xf numFmtId="167" fontId="23" fillId="0" borderId="0" xfId="57" applyNumberFormat="1" applyFont="1" applyFill="1"/>
    <xf numFmtId="0" fontId="24" fillId="0" borderId="0" xfId="65" applyFont="1" applyFill="1"/>
    <xf numFmtId="0" fontId="23" fillId="0" borderId="0" xfId="65" applyFont="1" applyFill="1"/>
    <xf numFmtId="0" fontId="24" fillId="0" borderId="0" xfId="65" applyFont="1" applyFill="1" applyAlignment="1">
      <alignment horizontal="left"/>
    </xf>
    <xf numFmtId="1" fontId="24" fillId="0" borderId="0" xfId="65" applyNumberFormat="1" applyFont="1" applyFill="1" applyAlignment="1">
      <alignment horizontal="left"/>
    </xf>
    <xf numFmtId="166" fontId="24" fillId="0" borderId="0" xfId="65" applyNumberFormat="1" applyFont="1" applyFill="1" applyAlignment="1">
      <alignment horizontal="left"/>
    </xf>
    <xf numFmtId="165" fontId="24" fillId="0" borderId="0" xfId="65" applyNumberFormat="1" applyFont="1" applyAlignment="1">
      <alignment horizontal="left"/>
    </xf>
    <xf numFmtId="0" fontId="24" fillId="0" borderId="0" xfId="41" applyFont="1" applyFill="1"/>
    <xf numFmtId="0" fontId="24" fillId="0" borderId="0" xfId="0" applyFont="1"/>
    <xf numFmtId="0" fontId="24" fillId="0" borderId="0" xfId="41" applyFont="1"/>
    <xf numFmtId="0" fontId="23" fillId="0" borderId="0" xfId="0" applyFont="1"/>
    <xf numFmtId="0" fontId="23" fillId="0" borderId="0" xfId="42" applyFont="1"/>
    <xf numFmtId="165" fontId="30" fillId="0" borderId="0" xfId="57" applyNumberFormat="1" applyFont="1" applyFill="1"/>
    <xf numFmtId="165" fontId="24" fillId="0" borderId="0" xfId="114" applyNumberFormat="1" applyFont="1" applyFill="1"/>
    <xf numFmtId="165" fontId="23" fillId="0" borderId="0" xfId="114" applyNumberFormat="1" applyFont="1" applyFill="1"/>
    <xf numFmtId="165" fontId="23" fillId="0" borderId="0" xfId="114" applyNumberFormat="1" applyFont="1" applyFill="1" applyAlignment="1">
      <alignment horizontal="right"/>
    </xf>
    <xf numFmtId="165" fontId="24" fillId="0" borderId="0" xfId="114" applyNumberFormat="1" applyFont="1" applyFill="1" applyAlignment="1">
      <alignment horizontal="right"/>
    </xf>
    <xf numFmtId="165" fontId="30" fillId="0" borderId="0" xfId="114" applyNumberFormat="1" applyFont="1" applyFill="1" applyAlignment="1">
      <alignment horizontal="right"/>
    </xf>
    <xf numFmtId="165" fontId="23" fillId="0" borderId="0" xfId="96" applyNumberFormat="1" applyFont="1" applyFill="1"/>
    <xf numFmtId="165" fontId="30" fillId="0" borderId="0" xfId="96" applyNumberFormat="1" applyFont="1" applyFill="1"/>
    <xf numFmtId="0" fontId="23" fillId="2" borderId="0" xfId="57" applyFont="1" applyFill="1"/>
    <xf numFmtId="165" fontId="23" fillId="2" borderId="0" xfId="96" applyNumberFormat="1" applyFont="1" applyFill="1"/>
    <xf numFmtId="165" fontId="30" fillId="2" borderId="0" xfId="96" applyNumberFormat="1" applyFont="1" applyFill="1"/>
    <xf numFmtId="165" fontId="30" fillId="2" borderId="0" xfId="57" applyNumberFormat="1" applyFont="1" applyFill="1"/>
    <xf numFmtId="165" fontId="24" fillId="2" borderId="0" xfId="57" applyNumberFormat="1" applyFont="1" applyFill="1"/>
    <xf numFmtId="1" fontId="23" fillId="0" borderId="0" xfId="114" applyNumberFormat="1" applyFont="1" applyFill="1" applyAlignment="1">
      <alignment horizontal="center"/>
    </xf>
    <xf numFmtId="1" fontId="24" fillId="0" borderId="0" xfId="114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5" fontId="23" fillId="0" borderId="0" xfId="114" applyNumberFormat="1" applyFont="1" applyFill="1" applyAlignment="1">
      <alignment horizontal="center"/>
    </xf>
    <xf numFmtId="165" fontId="24" fillId="0" borderId="0" xfId="114" applyNumberFormat="1" applyFont="1" applyFill="1" applyAlignment="1">
      <alignment horizontal="center"/>
    </xf>
    <xf numFmtId="0" fontId="24" fillId="0" borderId="0" xfId="0" applyFont="1" applyAlignment="1">
      <alignment horizontal="right"/>
    </xf>
    <xf numFmtId="165" fontId="24" fillId="0" borderId="0" xfId="57" applyNumberFormat="1" applyFont="1" applyFill="1" applyAlignment="1">
      <alignment horizontal="right"/>
    </xf>
    <xf numFmtId="0" fontId="22" fillId="0" borderId="0" xfId="41" applyFont="1" applyFill="1" applyAlignment="1">
      <alignment horizontal="left"/>
    </xf>
    <xf numFmtId="165" fontId="24" fillId="0" borderId="0" xfId="57" quotePrefix="1" applyNumberFormat="1" applyFont="1" applyFill="1" applyAlignment="1">
      <alignment horizontal="right"/>
    </xf>
    <xf numFmtId="167" fontId="30" fillId="0" borderId="0" xfId="57" applyNumberFormat="1" applyFont="1" applyFill="1"/>
    <xf numFmtId="165" fontId="24" fillId="0" borderId="0" xfId="114" quotePrefix="1" applyNumberFormat="1" applyFont="1" applyFill="1" applyAlignment="1">
      <alignment horizontal="right"/>
    </xf>
    <xf numFmtId="1" fontId="30" fillId="0" borderId="0" xfId="114" applyNumberFormat="1" applyFont="1" applyFill="1" applyAlignment="1">
      <alignment horizontal="center"/>
    </xf>
    <xf numFmtId="165" fontId="23" fillId="0" borderId="0" xfId="41" applyNumberFormat="1" applyFont="1"/>
    <xf numFmtId="2" fontId="31" fillId="0" borderId="0" xfId="41" applyNumberFormat="1" applyFont="1"/>
    <xf numFmtId="2" fontId="30" fillId="0" borderId="0" xfId="41" applyNumberFormat="1" applyFont="1"/>
    <xf numFmtId="0" fontId="23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2" fontId="23" fillId="0" borderId="0" xfId="41" applyNumberFormat="1" applyFont="1"/>
    <xf numFmtId="0" fontId="0" fillId="0" borderId="0" xfId="0" applyFill="1"/>
    <xf numFmtId="165" fontId="24" fillId="0" borderId="0" xfId="96" applyNumberFormat="1" applyFont="1" applyFill="1"/>
    <xf numFmtId="1" fontId="24" fillId="0" borderId="0" xfId="114" quotePrefix="1" applyNumberFormat="1" applyFont="1" applyFill="1" applyAlignment="1">
      <alignment horizontal="center"/>
    </xf>
    <xf numFmtId="0" fontId="23" fillId="0" borderId="0" xfId="57" applyFont="1" applyFill="1" applyAlignment="1">
      <alignment horizontal="right"/>
    </xf>
    <xf numFmtId="0" fontId="0" fillId="0" borderId="0" xfId="0" applyFill="1" applyAlignment="1">
      <alignment horizontal="right"/>
    </xf>
    <xf numFmtId="165" fontId="24" fillId="0" borderId="0" xfId="0" applyNumberFormat="1" applyFont="1" applyAlignment="1">
      <alignment horizontal="right"/>
    </xf>
    <xf numFmtId="0" fontId="33" fillId="0" borderId="0" xfId="0" applyFont="1" applyAlignment="1">
      <alignment horizontal="justify"/>
    </xf>
    <xf numFmtId="0" fontId="35" fillId="0" borderId="10" xfId="0" applyFont="1" applyBorder="1"/>
    <xf numFmtId="0" fontId="35" fillId="0" borderId="11" xfId="0" applyFont="1" applyBorder="1"/>
    <xf numFmtId="0" fontId="35" fillId="34" borderId="12" xfId="0" applyFont="1" applyFill="1" applyBorder="1"/>
    <xf numFmtId="0" fontId="32" fillId="34" borderId="13" xfId="0" applyFont="1" applyFill="1" applyBorder="1"/>
    <xf numFmtId="0" fontId="35" fillId="34" borderId="13" xfId="0" applyFont="1" applyFill="1" applyBorder="1"/>
    <xf numFmtId="0" fontId="35" fillId="0" borderId="12" xfId="0" applyFont="1" applyBorder="1"/>
    <xf numFmtId="0" fontId="32" fillId="0" borderId="13" xfId="0" applyFont="1" applyBorder="1"/>
    <xf numFmtId="0" fontId="36" fillId="0" borderId="12" xfId="0" applyFont="1" applyBorder="1"/>
    <xf numFmtId="0" fontId="36" fillId="0" borderId="13" xfId="0" applyFont="1" applyBorder="1"/>
    <xf numFmtId="0" fontId="33" fillId="0" borderId="13" xfId="0" applyFont="1" applyBorder="1"/>
    <xf numFmtId="0" fontId="38" fillId="0" borderId="13" xfId="0" applyFont="1" applyBorder="1"/>
    <xf numFmtId="0" fontId="36" fillId="34" borderId="12" xfId="0" applyFont="1" applyFill="1" applyBorder="1"/>
    <xf numFmtId="0" fontId="36" fillId="34" borderId="13" xfId="0" applyFont="1" applyFill="1" applyBorder="1"/>
    <xf numFmtId="0" fontId="36" fillId="0" borderId="14" xfId="0" applyFont="1" applyBorder="1"/>
    <xf numFmtId="0" fontId="36" fillId="0" borderId="15" xfId="0" applyFont="1" applyBorder="1"/>
    <xf numFmtId="0" fontId="36" fillId="0" borderId="13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5" fillId="0" borderId="16" xfId="0" applyFont="1" applyBorder="1" applyAlignment="1">
      <alignment horizontal="right"/>
    </xf>
    <xf numFmtId="0" fontId="35" fillId="0" borderId="16" xfId="0" applyFont="1" applyBorder="1" applyAlignment="1">
      <alignment horizontal="right" vertical="top" wrapText="1"/>
    </xf>
    <xf numFmtId="0" fontId="32" fillId="0" borderId="11" xfId="0" applyFont="1" applyBorder="1"/>
    <xf numFmtId="0" fontId="32" fillId="34" borderId="17" xfId="0" applyFont="1" applyFill="1" applyBorder="1"/>
    <xf numFmtId="0" fontId="35" fillId="34" borderId="17" xfId="0" applyFont="1" applyFill="1" applyBorder="1" applyAlignment="1">
      <alignment horizontal="right" vertical="top" wrapText="1"/>
    </xf>
    <xf numFmtId="0" fontId="35" fillId="0" borderId="17" xfId="0" applyFont="1" applyBorder="1" applyAlignment="1">
      <alignment horizontal="right"/>
    </xf>
    <xf numFmtId="0" fontId="35" fillId="0" borderId="17" xfId="0" applyFont="1" applyBorder="1" applyAlignment="1">
      <alignment horizontal="right" vertical="top" wrapText="1"/>
    </xf>
    <xf numFmtId="0" fontId="36" fillId="0" borderId="17" xfId="0" applyFont="1" applyBorder="1" applyAlignment="1">
      <alignment horizontal="right"/>
    </xf>
    <xf numFmtId="0" fontId="36" fillId="0" borderId="17" xfId="0" applyFont="1" applyBorder="1" applyAlignment="1">
      <alignment horizontal="right" wrapText="1"/>
    </xf>
    <xf numFmtId="0" fontId="36" fillId="0" borderId="17" xfId="0" applyFont="1" applyBorder="1" applyAlignment="1">
      <alignment horizontal="right" vertical="top" wrapText="1"/>
    </xf>
    <xf numFmtId="0" fontId="36" fillId="34" borderId="17" xfId="0" applyFont="1" applyFill="1" applyBorder="1" applyAlignment="1">
      <alignment horizontal="right" vertical="top" wrapText="1"/>
    </xf>
    <xf numFmtId="0" fontId="36" fillId="0" borderId="18" xfId="0" applyFont="1" applyBorder="1" applyAlignment="1">
      <alignment horizontal="right"/>
    </xf>
    <xf numFmtId="0" fontId="36" fillId="0" borderId="18" xfId="0" applyFont="1" applyBorder="1" applyAlignment="1">
      <alignment horizontal="right" vertical="top" wrapText="1"/>
    </xf>
    <xf numFmtId="0" fontId="32" fillId="0" borderId="15" xfId="0" applyFont="1" applyBorder="1"/>
    <xf numFmtId="0" fontId="35" fillId="0" borderId="16" xfId="0" applyFont="1" applyBorder="1" applyAlignment="1">
      <alignment vertical="top" wrapText="1"/>
    </xf>
    <xf numFmtId="0" fontId="35" fillId="34" borderId="17" xfId="0" applyFont="1" applyFill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10" fontId="36" fillId="0" borderId="17" xfId="0" applyNumberFormat="1" applyFont="1" applyBorder="1" applyAlignment="1">
      <alignment horizontal="right"/>
    </xf>
    <xf numFmtId="9" fontId="36" fillId="0" borderId="17" xfId="0" applyNumberFormat="1" applyFont="1" applyBorder="1" applyAlignment="1">
      <alignment horizontal="right" vertical="top" wrapText="1"/>
    </xf>
    <xf numFmtId="10" fontId="36" fillId="0" borderId="17" xfId="0" applyNumberFormat="1" applyFont="1" applyBorder="1" applyAlignment="1">
      <alignment horizontal="right" vertical="top" wrapText="1"/>
    </xf>
    <xf numFmtId="0" fontId="32" fillId="0" borderId="17" xfId="0" applyFont="1" applyBorder="1"/>
    <xf numFmtId="0" fontId="36" fillId="34" borderId="17" xfId="0" applyFont="1" applyFill="1" applyBorder="1" applyAlignment="1">
      <alignment horizontal="right" wrapText="1"/>
    </xf>
    <xf numFmtId="9" fontId="36" fillId="0" borderId="17" xfId="0" applyNumberFormat="1" applyFont="1" applyBorder="1" applyAlignment="1">
      <alignment horizontal="right" wrapText="1"/>
    </xf>
    <xf numFmtId="0" fontId="33" fillId="0" borderId="17" xfId="0" applyFont="1" applyBorder="1" applyAlignment="1">
      <alignment horizontal="right" vertical="top"/>
    </xf>
    <xf numFmtId="0" fontId="33" fillId="0" borderId="17" xfId="0" applyFont="1" applyBorder="1" applyAlignment="1">
      <alignment horizontal="right" vertical="top" wrapText="1"/>
    </xf>
    <xf numFmtId="0" fontId="2" fillId="0" borderId="0" xfId="0" applyFont="1"/>
    <xf numFmtId="2" fontId="23" fillId="0" borderId="0" xfId="0" applyNumberFormat="1" applyFont="1"/>
    <xf numFmtId="2" fontId="24" fillId="0" borderId="0" xfId="0" applyNumberFormat="1" applyFont="1"/>
    <xf numFmtId="0" fontId="40" fillId="0" borderId="0" xfId="0" applyFont="1"/>
  </cellXfs>
  <cellStyles count="12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85"/>
    <cellStyle name="Normal 2 2" xfId="46"/>
    <cellStyle name="Normal 2 2 2" xfId="48"/>
    <cellStyle name="Normal 2 2 2 2" xfId="53"/>
    <cellStyle name="Normal 2 2 2 2 2" xfId="58"/>
    <cellStyle name="Normal 2 2 2 2 2 2" xfId="60"/>
    <cellStyle name="Normal 2 2 2 2 2 2 2" xfId="109"/>
    <cellStyle name="Normal 2 2 2 2 2 2 2 2" xfId="111"/>
    <cellStyle name="Normal 2 2 2 2 2 2 2 2 2" xfId="115"/>
    <cellStyle name="Normal 2 2 2 2 2 2 2 2 2 2" xfId="117"/>
    <cellStyle name="Normal 2 2 2 2 2 2 2 2 2 3" xfId="99"/>
    <cellStyle name="Normal 2 2 2 2 2 2 2 2 3" xfId="94"/>
    <cellStyle name="Normal 2 2 2 2 2 2 2 3" xfId="93"/>
    <cellStyle name="Normal 2 2 2 2 2 2 3" xfId="101"/>
    <cellStyle name="Normal 2 2 2 2 2 3" xfId="84"/>
    <cellStyle name="Normal 2 2 2 2 2 4" xfId="79"/>
    <cellStyle name="Normal 2 2 2 2 3" xfId="77"/>
    <cellStyle name="Normal 2 2 2 2 4" xfId="83"/>
    <cellStyle name="Normal 2 2 2 2 5" xfId="43"/>
    <cellStyle name="Normal 2 2 2 3" xfId="68"/>
    <cellStyle name="Normal 2 2 2 4" xfId="76"/>
    <cellStyle name="Normal 2 2 2 5" xfId="82"/>
    <cellStyle name="Normal 2 2 2 6" xfId="45"/>
    <cellStyle name="Normal 2 2 3" xfId="67"/>
    <cellStyle name="Normal 2 2 4" xfId="75"/>
    <cellStyle name="Normal 2 2 5" xfId="81"/>
    <cellStyle name="Normal 2 2 6" xfId="78"/>
    <cellStyle name="Normal 2 2 7" xfId="103"/>
    <cellStyle name="Normal 2 2 8" xfId="88"/>
    <cellStyle name="Normal 2 3" xfId="54"/>
    <cellStyle name="Normal 2 3 2" xfId="57"/>
    <cellStyle name="Normal 2 3 2 2" xfId="112"/>
    <cellStyle name="Normal 2 3 2 2 2" xfId="114"/>
    <cellStyle name="Normal 2 3 2 2 3" xfId="96"/>
    <cellStyle name="Normal 2 3 2 3" xfId="100"/>
    <cellStyle name="Normal 2 3 3" xfId="106"/>
    <cellStyle name="Normal 2 3 4" xfId="91"/>
    <cellStyle name="Normal 2 4" xfId="66"/>
    <cellStyle name="Normal 2 5" xfId="74"/>
    <cellStyle name="Normal 2 6" xfId="80"/>
    <cellStyle name="Normal 2 7" xfId="44"/>
    <cellStyle name="Normal 2 8" xfId="102"/>
    <cellStyle name="Normal 2 9" xfId="89"/>
    <cellStyle name="Normal 3" xfId="50"/>
    <cellStyle name="Normal 3 2" xfId="52"/>
    <cellStyle name="Normal 3 2 2" xfId="59"/>
    <cellStyle name="Normal 3 2 2 2" xfId="61"/>
    <cellStyle name="Normal 3 2 2 2 2" xfId="116"/>
    <cellStyle name="Normal 3 2 2 2 2 2" xfId="118"/>
    <cellStyle name="Normal 3 2 2 3" xfId="71"/>
    <cellStyle name="Normal 3 2 2 4" xfId="110"/>
    <cellStyle name="Normal 3 2 2 5" xfId="98"/>
    <cellStyle name="Normal 3 2 3" xfId="64"/>
    <cellStyle name="Normal 3 2 4" xfId="70"/>
    <cellStyle name="Normal 3 2 5" xfId="107"/>
    <cellStyle name="Normal 3 2 6" xfId="90"/>
    <cellStyle name="Normal 3 3" xfId="55"/>
    <cellStyle name="Normal 3 4" xfId="69"/>
    <cellStyle name="Normal 3 5" xfId="104"/>
    <cellStyle name="Normal 3 6" xfId="87"/>
    <cellStyle name="Normal 4" xfId="47"/>
    <cellStyle name="Normal 4 2" xfId="56"/>
    <cellStyle name="Normal 4 2 2" xfId="63"/>
    <cellStyle name="Normal 4 2 2 2" xfId="113"/>
    <cellStyle name="Normal 4 2 2 2 2" xfId="119"/>
    <cellStyle name="Normal 4 2 2 2 3" xfId="95"/>
    <cellStyle name="Normal 4 2 2 3" xfId="97"/>
    <cellStyle name="Normal 4 2 3" xfId="108"/>
    <cellStyle name="Normal 4 2 4" xfId="92"/>
    <cellStyle name="Normal 4 3" xfId="72"/>
    <cellStyle name="Normal 4 4" xfId="105"/>
    <cellStyle name="Normal 4 5" xfId="86"/>
    <cellStyle name="Normal 5" xfId="62"/>
    <cellStyle name="Normal 6" xfId="65"/>
    <cellStyle name="Normal 7" xfId="41"/>
    <cellStyle name="Normal 8" xfId="42"/>
    <cellStyle name="Note 2" xfId="49"/>
    <cellStyle name="Note 3" xfId="51"/>
    <cellStyle name="Output" xfId="10" builtinId="21" customBuiltin="1"/>
    <cellStyle name="Standard_I1-BE-WA" xfId="73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9.2999720929903953E-2"/>
          <c:y val="0.18808222994472071"/>
          <c:w val="0.8742771554632387"/>
          <c:h val="0.5949729468174012"/>
        </c:manualLayout>
      </c:layout>
      <c:scatterChart>
        <c:scatterStyle val="lineMarker"/>
        <c:ser>
          <c:idx val="0"/>
          <c:order val="0"/>
          <c:spPr>
            <a:ln w="28575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Data!$AG$2:$AG$1148</c:f>
              <c:numCache>
                <c:formatCode>0.000</c:formatCode>
                <c:ptCount val="1147"/>
                <c:pt idx="0">
                  <c:v>-9736.9957410000006</c:v>
                </c:pt>
                <c:pt idx="1">
                  <c:v>-9679.7096316162206</c:v>
                </c:pt>
                <c:pt idx="2">
                  <c:v>-9622.4235222324405</c:v>
                </c:pt>
                <c:pt idx="3">
                  <c:v>-9565.1374128486605</c:v>
                </c:pt>
                <c:pt idx="4">
                  <c:v>-9507.8513034648804</c:v>
                </c:pt>
                <c:pt idx="5">
                  <c:v>-9450.5651940811003</c:v>
                </c:pt>
                <c:pt idx="6">
                  <c:v>-9393.2790846973203</c:v>
                </c:pt>
                <c:pt idx="7">
                  <c:v>-9335.9929753135402</c:v>
                </c:pt>
                <c:pt idx="8">
                  <c:v>-9278.7068659297602</c:v>
                </c:pt>
                <c:pt idx="9">
                  <c:v>-9221.4207565459801</c:v>
                </c:pt>
                <c:pt idx="10">
                  <c:v>-9164.1346471622001</c:v>
                </c:pt>
                <c:pt idx="11">
                  <c:v>-9106.84853777842</c:v>
                </c:pt>
                <c:pt idx="12">
                  <c:v>-9049.5624283946399</c:v>
                </c:pt>
                <c:pt idx="13">
                  <c:v>-8992.2763190108599</c:v>
                </c:pt>
                <c:pt idx="14">
                  <c:v>-8934.9902096270798</c:v>
                </c:pt>
                <c:pt idx="15">
                  <c:v>-8877.7041002432998</c:v>
                </c:pt>
                <c:pt idx="16">
                  <c:v>-8820.4179908595197</c:v>
                </c:pt>
                <c:pt idx="17">
                  <c:v>-8763.1318814757396</c:v>
                </c:pt>
                <c:pt idx="18">
                  <c:v>-8705.8457720919596</c:v>
                </c:pt>
                <c:pt idx="19">
                  <c:v>-8648.5596627081795</c:v>
                </c:pt>
                <c:pt idx="20">
                  <c:v>-8591.2735533243995</c:v>
                </c:pt>
                <c:pt idx="21">
                  <c:v>-8533.9874439406194</c:v>
                </c:pt>
                <c:pt idx="22">
                  <c:v>-8476.7013345568394</c:v>
                </c:pt>
                <c:pt idx="23">
                  <c:v>-8419.4152251730593</c:v>
                </c:pt>
                <c:pt idx="24">
                  <c:v>-8362.1291157892792</c:v>
                </c:pt>
                <c:pt idx="25">
                  <c:v>-8304.8430064054992</c:v>
                </c:pt>
                <c:pt idx="26">
                  <c:v>-8247.5568970217191</c:v>
                </c:pt>
                <c:pt idx="27">
                  <c:v>-8190.2707876379391</c:v>
                </c:pt>
                <c:pt idx="28">
                  <c:v>-8132.984678254159</c:v>
                </c:pt>
                <c:pt idx="29">
                  <c:v>-8075.6985688703789</c:v>
                </c:pt>
                <c:pt idx="30">
                  <c:v>-8018.4124594865989</c:v>
                </c:pt>
                <c:pt idx="31">
                  <c:v>-7961.1263501028188</c:v>
                </c:pt>
                <c:pt idx="32">
                  <c:v>-7903.8402407190388</c:v>
                </c:pt>
                <c:pt idx="33">
                  <c:v>-7846.5541313352587</c:v>
                </c:pt>
                <c:pt idx="34">
                  <c:v>-7789.2680219514787</c:v>
                </c:pt>
                <c:pt idx="35">
                  <c:v>-7731.9819125676986</c:v>
                </c:pt>
                <c:pt idx="36">
                  <c:v>-7674.6958031839185</c:v>
                </c:pt>
                <c:pt idx="37">
                  <c:v>-7617.4096938001385</c:v>
                </c:pt>
                <c:pt idx="38">
                  <c:v>-7560.1235844163584</c:v>
                </c:pt>
                <c:pt idx="39">
                  <c:v>-7502.8374750325784</c:v>
                </c:pt>
                <c:pt idx="40">
                  <c:v>-7445.5513656487983</c:v>
                </c:pt>
                <c:pt idx="41">
                  <c:v>-7388.2652562650183</c:v>
                </c:pt>
                <c:pt idx="42">
                  <c:v>-7330.9791468812382</c:v>
                </c:pt>
                <c:pt idx="43">
                  <c:v>-7273.6930374974581</c:v>
                </c:pt>
                <c:pt idx="44">
                  <c:v>-7216.4069281136781</c:v>
                </c:pt>
                <c:pt idx="45">
                  <c:v>-7159.120818729898</c:v>
                </c:pt>
                <c:pt idx="46">
                  <c:v>-7101.834709346118</c:v>
                </c:pt>
                <c:pt idx="47">
                  <c:v>-7044.5485999623379</c:v>
                </c:pt>
                <c:pt idx="48">
                  <c:v>-6987.2624905785578</c:v>
                </c:pt>
                <c:pt idx="49">
                  <c:v>-6929.9763811947778</c:v>
                </c:pt>
                <c:pt idx="50">
                  <c:v>-6872.6902718109977</c:v>
                </c:pt>
                <c:pt idx="51">
                  <c:v>-6815.4041624272177</c:v>
                </c:pt>
                <c:pt idx="52">
                  <c:v>-6758.1180530434376</c:v>
                </c:pt>
                <c:pt idx="53">
                  <c:v>-6700.8319436596576</c:v>
                </c:pt>
                <c:pt idx="54">
                  <c:v>-6643.5458342758775</c:v>
                </c:pt>
                <c:pt idx="55">
                  <c:v>-6586.2597248920974</c:v>
                </c:pt>
                <c:pt idx="56">
                  <c:v>-6528.9736155083174</c:v>
                </c:pt>
                <c:pt idx="57">
                  <c:v>-6471.6875061245373</c:v>
                </c:pt>
                <c:pt idx="58">
                  <c:v>-6414.4013967407573</c:v>
                </c:pt>
                <c:pt idx="59">
                  <c:v>-6357.1152873569772</c:v>
                </c:pt>
                <c:pt idx="60">
                  <c:v>-6299.8291779731971</c:v>
                </c:pt>
                <c:pt idx="61">
                  <c:v>-6242.5430685894171</c:v>
                </c:pt>
                <c:pt idx="62">
                  <c:v>-6185.256959205637</c:v>
                </c:pt>
                <c:pt idx="63">
                  <c:v>-6127.970849821857</c:v>
                </c:pt>
                <c:pt idx="64">
                  <c:v>-6070.6847404380769</c:v>
                </c:pt>
                <c:pt idx="65">
                  <c:v>-6013.3986310542969</c:v>
                </c:pt>
                <c:pt idx="66">
                  <c:v>-5956.1125216705168</c:v>
                </c:pt>
                <c:pt idx="67">
                  <c:v>-5898.8264122867367</c:v>
                </c:pt>
                <c:pt idx="68">
                  <c:v>-5841.5403029029567</c:v>
                </c:pt>
                <c:pt idx="69">
                  <c:v>-5784.2541935191766</c:v>
                </c:pt>
                <c:pt idx="70">
                  <c:v>-5726.9680841353966</c:v>
                </c:pt>
                <c:pt idx="71">
                  <c:v>-5669.6819747516165</c:v>
                </c:pt>
                <c:pt idx="72">
                  <c:v>-5612.3958653678364</c:v>
                </c:pt>
                <c:pt idx="73">
                  <c:v>-5555.1097559840564</c:v>
                </c:pt>
                <c:pt idx="74">
                  <c:v>-5497.8236466002763</c:v>
                </c:pt>
                <c:pt idx="75">
                  <c:v>-5440.5375372164963</c:v>
                </c:pt>
                <c:pt idx="76">
                  <c:v>-5383.2514278327162</c:v>
                </c:pt>
                <c:pt idx="77">
                  <c:v>-5325.9653184489362</c:v>
                </c:pt>
                <c:pt idx="78">
                  <c:v>-5268.6792090651561</c:v>
                </c:pt>
                <c:pt idx="79">
                  <c:v>-5211.393099681376</c:v>
                </c:pt>
                <c:pt idx="80">
                  <c:v>-5154.106990297596</c:v>
                </c:pt>
                <c:pt idx="81">
                  <c:v>-5096.8208809138159</c:v>
                </c:pt>
                <c:pt idx="82">
                  <c:v>-5039.5347715300359</c:v>
                </c:pt>
                <c:pt idx="83">
                  <c:v>-4982.2486621462558</c:v>
                </c:pt>
                <c:pt idx="84">
                  <c:v>-4924.9625527624758</c:v>
                </c:pt>
                <c:pt idx="85">
                  <c:v>-4867.6764433786957</c:v>
                </c:pt>
                <c:pt idx="86">
                  <c:v>-4810.3903339949156</c:v>
                </c:pt>
                <c:pt idx="87">
                  <c:v>-4753.1042246111356</c:v>
                </c:pt>
                <c:pt idx="88">
                  <c:v>-4695.8181152273555</c:v>
                </c:pt>
                <c:pt idx="89">
                  <c:v>-4638.5320058435755</c:v>
                </c:pt>
                <c:pt idx="90">
                  <c:v>-4581.2458964597954</c:v>
                </c:pt>
                <c:pt idx="91">
                  <c:v>-4523.9597870760153</c:v>
                </c:pt>
                <c:pt idx="92">
                  <c:v>-4466.6736776922353</c:v>
                </c:pt>
                <c:pt idx="93">
                  <c:v>-4409.3875683084552</c:v>
                </c:pt>
                <c:pt idx="94">
                  <c:v>-4352.1014589246752</c:v>
                </c:pt>
                <c:pt idx="95">
                  <c:v>-4294.8153495408951</c:v>
                </c:pt>
                <c:pt idx="96">
                  <c:v>-4237.5292401571151</c:v>
                </c:pt>
                <c:pt idx="97">
                  <c:v>-4180.243130773335</c:v>
                </c:pt>
                <c:pt idx="98">
                  <c:v>-4122.9570213895549</c:v>
                </c:pt>
                <c:pt idx="99">
                  <c:v>-4065.6709120057753</c:v>
                </c:pt>
                <c:pt idx="100">
                  <c:v>-4008.3848026219957</c:v>
                </c:pt>
                <c:pt idx="101">
                  <c:v>-3951.0986932382161</c:v>
                </c:pt>
                <c:pt idx="102">
                  <c:v>-3893.8125838544365</c:v>
                </c:pt>
                <c:pt idx="103">
                  <c:v>-3836.5264744706569</c:v>
                </c:pt>
                <c:pt idx="104">
                  <c:v>-3779.2403650868773</c:v>
                </c:pt>
                <c:pt idx="105">
                  <c:v>-3721.9542557030977</c:v>
                </c:pt>
                <c:pt idx="106">
                  <c:v>-3664.6681463193181</c:v>
                </c:pt>
                <c:pt idx="107">
                  <c:v>-3607.3820369355385</c:v>
                </c:pt>
                <c:pt idx="108">
                  <c:v>-3550.0959275517589</c:v>
                </c:pt>
                <c:pt idx="109">
                  <c:v>-3492.8098181679793</c:v>
                </c:pt>
                <c:pt idx="110">
                  <c:v>-3435.5237087841997</c:v>
                </c:pt>
                <c:pt idx="111">
                  <c:v>-3378.2375994004201</c:v>
                </c:pt>
                <c:pt idx="112">
                  <c:v>-3320.9514900166405</c:v>
                </c:pt>
                <c:pt idx="113">
                  <c:v>-3263.6653806328609</c:v>
                </c:pt>
                <c:pt idx="114">
                  <c:v>-3206.3792712490813</c:v>
                </c:pt>
                <c:pt idx="115">
                  <c:v>-3149.0931618653017</c:v>
                </c:pt>
                <c:pt idx="116">
                  <c:v>-3091.8070524815221</c:v>
                </c:pt>
                <c:pt idx="117">
                  <c:v>-3034.5209430977425</c:v>
                </c:pt>
                <c:pt idx="118">
                  <c:v>-2977.2348337139629</c:v>
                </c:pt>
                <c:pt idx="119">
                  <c:v>-2919.9487243301833</c:v>
                </c:pt>
                <c:pt idx="120">
                  <c:v>-2862.6626149464037</c:v>
                </c:pt>
                <c:pt idx="121">
                  <c:v>-2805.3765055626241</c:v>
                </c:pt>
                <c:pt idx="122">
                  <c:v>-2748.0903961788445</c:v>
                </c:pt>
                <c:pt idx="123">
                  <c:v>-2690.8042867950649</c:v>
                </c:pt>
                <c:pt idx="124">
                  <c:v>-2633.5181774112853</c:v>
                </c:pt>
                <c:pt idx="125">
                  <c:v>-2576.2320680275056</c:v>
                </c:pt>
                <c:pt idx="126">
                  <c:v>-2518.945958643726</c:v>
                </c:pt>
                <c:pt idx="127">
                  <c:v>-2461.6598492599464</c:v>
                </c:pt>
                <c:pt idx="128">
                  <c:v>-2404.3737398761668</c:v>
                </c:pt>
                <c:pt idx="129">
                  <c:v>-2347.0876304923872</c:v>
                </c:pt>
                <c:pt idx="130">
                  <c:v>-2289.8015211086076</c:v>
                </c:pt>
                <c:pt idx="131">
                  <c:v>-2232.515411724828</c:v>
                </c:pt>
                <c:pt idx="132">
                  <c:v>-2175.2293023410484</c:v>
                </c:pt>
                <c:pt idx="133">
                  <c:v>-2117.9431929572688</c:v>
                </c:pt>
                <c:pt idx="134">
                  <c:v>-2060.6570835734892</c:v>
                </c:pt>
                <c:pt idx="135">
                  <c:v>-2003.3709741897096</c:v>
                </c:pt>
                <c:pt idx="136">
                  <c:v>-1946.08486480593</c:v>
                </c:pt>
                <c:pt idx="137">
                  <c:v>-1888.7987554221504</c:v>
                </c:pt>
                <c:pt idx="138">
                  <c:v>-1831.5126460383708</c:v>
                </c:pt>
                <c:pt idx="139">
                  <c:v>-1774.2265366545912</c:v>
                </c:pt>
                <c:pt idx="140">
                  <c:v>-1716.9404272708116</c:v>
                </c:pt>
                <c:pt idx="141">
                  <c:v>-1659.654317887032</c:v>
                </c:pt>
                <c:pt idx="142">
                  <c:v>-1602.3682085032524</c:v>
                </c:pt>
                <c:pt idx="143">
                  <c:v>-1545.0820991194728</c:v>
                </c:pt>
                <c:pt idx="144">
                  <c:v>-1487.7959897356932</c:v>
                </c:pt>
                <c:pt idx="145">
                  <c:v>-1430.5098803519136</c:v>
                </c:pt>
                <c:pt idx="146">
                  <c:v>-1373.223770968134</c:v>
                </c:pt>
                <c:pt idx="147">
                  <c:v>-1315.9376615843544</c:v>
                </c:pt>
                <c:pt idx="148">
                  <c:v>-1258.6515522005748</c:v>
                </c:pt>
                <c:pt idx="149">
                  <c:v>-1201.3654428167952</c:v>
                </c:pt>
                <c:pt idx="150">
                  <c:v>-1144.0793334330156</c:v>
                </c:pt>
                <c:pt idx="151">
                  <c:v>-1086.793224049236</c:v>
                </c:pt>
                <c:pt idx="152">
                  <c:v>-1029.5071146654564</c:v>
                </c:pt>
                <c:pt idx="153">
                  <c:v>-972.22100528167675</c:v>
                </c:pt>
                <c:pt idx="154">
                  <c:v>-914.93489589789715</c:v>
                </c:pt>
                <c:pt idx="155">
                  <c:v>-857.64878651411755</c:v>
                </c:pt>
                <c:pt idx="156">
                  <c:v>-800.36267713033794</c:v>
                </c:pt>
                <c:pt idx="157">
                  <c:v>-743.07656774655834</c:v>
                </c:pt>
                <c:pt idx="158">
                  <c:v>-685.79045836277874</c:v>
                </c:pt>
                <c:pt idx="159">
                  <c:v>-628.50434897899913</c:v>
                </c:pt>
                <c:pt idx="160">
                  <c:v>-571.21823959521953</c:v>
                </c:pt>
                <c:pt idx="161">
                  <c:v>-513.93213021143993</c:v>
                </c:pt>
                <c:pt idx="162">
                  <c:v>-456.64602082766032</c:v>
                </c:pt>
                <c:pt idx="163">
                  <c:v>-399.35991144388072</c:v>
                </c:pt>
                <c:pt idx="164">
                  <c:v>-342.07380206010112</c:v>
                </c:pt>
                <c:pt idx="165">
                  <c:v>-284.78769267632151</c:v>
                </c:pt>
                <c:pt idx="166">
                  <c:v>-227.50158329254191</c:v>
                </c:pt>
                <c:pt idx="167">
                  <c:v>-170.21547390876231</c:v>
                </c:pt>
                <c:pt idx="168">
                  <c:v>-112.9293645249827</c:v>
                </c:pt>
                <c:pt idx="169">
                  <c:v>-55.643255141203099</c:v>
                </c:pt>
                <c:pt idx="170">
                  <c:v>1.6428542425765045</c:v>
                </c:pt>
                <c:pt idx="171">
                  <c:v>58.928963626356108</c:v>
                </c:pt>
                <c:pt idx="172">
                  <c:v>116.21507301013571</c:v>
                </c:pt>
                <c:pt idx="173">
                  <c:v>173.50118239391531</c:v>
                </c:pt>
                <c:pt idx="174">
                  <c:v>230.78729177769492</c:v>
                </c:pt>
                <c:pt idx="175">
                  <c:v>288.07340116147452</c:v>
                </c:pt>
                <c:pt idx="176">
                  <c:v>345.35951054525412</c:v>
                </c:pt>
                <c:pt idx="177">
                  <c:v>402.64561992903373</c:v>
                </c:pt>
                <c:pt idx="178">
                  <c:v>459.93172931281333</c:v>
                </c:pt>
                <c:pt idx="179">
                  <c:v>517.21783869659293</c:v>
                </c:pt>
                <c:pt idx="180">
                  <c:v>574.50394808037254</c:v>
                </c:pt>
                <c:pt idx="181">
                  <c:v>631.79005746415214</c:v>
                </c:pt>
                <c:pt idx="182">
                  <c:v>689.07616684793174</c:v>
                </c:pt>
                <c:pt idx="183">
                  <c:v>746.36227623171135</c:v>
                </c:pt>
                <c:pt idx="184">
                  <c:v>803.64838561549095</c:v>
                </c:pt>
                <c:pt idx="185">
                  <c:v>860.93449499927056</c:v>
                </c:pt>
                <c:pt idx="186">
                  <c:v>918.22060438305016</c:v>
                </c:pt>
                <c:pt idx="187">
                  <c:v>975.50671376682976</c:v>
                </c:pt>
                <c:pt idx="188">
                  <c:v>1032.7928231506094</c:v>
                </c:pt>
                <c:pt idx="189">
                  <c:v>1090.078932534389</c:v>
                </c:pt>
                <c:pt idx="190">
                  <c:v>1147.3650419181686</c:v>
                </c:pt>
                <c:pt idx="191">
                  <c:v>1204.6511513019482</c:v>
                </c:pt>
                <c:pt idx="192">
                  <c:v>1261.9372606857278</c:v>
                </c:pt>
                <c:pt idx="193">
                  <c:v>1319.2233700695074</c:v>
                </c:pt>
                <c:pt idx="194">
                  <c:v>1376.509479453287</c:v>
                </c:pt>
                <c:pt idx="195">
                  <c:v>1433.7955888370666</c:v>
                </c:pt>
                <c:pt idx="196">
                  <c:v>1491.0816982208462</c:v>
                </c:pt>
                <c:pt idx="197">
                  <c:v>1548.3678076046258</c:v>
                </c:pt>
                <c:pt idx="198">
                  <c:v>1605.6539169884054</c:v>
                </c:pt>
                <c:pt idx="199">
                  <c:v>1662.940026372185</c:v>
                </c:pt>
                <c:pt idx="200">
                  <c:v>1720.2261357559646</c:v>
                </c:pt>
                <c:pt idx="201">
                  <c:v>1777.5122451397442</c:v>
                </c:pt>
                <c:pt idx="202">
                  <c:v>1834.7983545235238</c:v>
                </c:pt>
                <c:pt idx="203">
                  <c:v>1892.0844639073034</c:v>
                </c:pt>
                <c:pt idx="204">
                  <c:v>1949.370573291083</c:v>
                </c:pt>
                <c:pt idx="205">
                  <c:v>2006.6566826748626</c:v>
                </c:pt>
                <c:pt idx="206">
                  <c:v>2063.9427920586422</c:v>
                </c:pt>
                <c:pt idx="207">
                  <c:v>2121.2289014424218</c:v>
                </c:pt>
                <c:pt idx="208">
                  <c:v>2178.5150108262014</c:v>
                </c:pt>
                <c:pt idx="209">
                  <c:v>2235.801120209981</c:v>
                </c:pt>
                <c:pt idx="210">
                  <c:v>2293.0872295937606</c:v>
                </c:pt>
                <c:pt idx="211">
                  <c:v>2350.3733389775402</c:v>
                </c:pt>
                <c:pt idx="212">
                  <c:v>2407.6594483613198</c:v>
                </c:pt>
                <c:pt idx="213">
                  <c:v>2464.9455577450994</c:v>
                </c:pt>
                <c:pt idx="214">
                  <c:v>2522.2316671288791</c:v>
                </c:pt>
              </c:numCache>
            </c:numRef>
          </c:xVal>
          <c:yVal>
            <c:numRef>
              <c:f>Data!$AK$2:$AK$1148</c:f>
              <c:numCache>
                <c:formatCode>0.000</c:formatCode>
                <c:ptCount val="1147"/>
                <c:pt idx="9">
                  <c:v>-20.624444444444446</c:v>
                </c:pt>
                <c:pt idx="10">
                  <c:v>-25.611111111111107</c:v>
                </c:pt>
                <c:pt idx="11">
                  <c:v>-20.00925925925926</c:v>
                </c:pt>
                <c:pt idx="12">
                  <c:v>0.56481481481480955</c:v>
                </c:pt>
                <c:pt idx="13">
                  <c:v>16.547037037037043</c:v>
                </c:pt>
                <c:pt idx="14">
                  <c:v>25.135185185185179</c:v>
                </c:pt>
                <c:pt idx="15">
                  <c:v>12.622592592592596</c:v>
                </c:pt>
                <c:pt idx="16">
                  <c:v>1.6848148148148212</c:v>
                </c:pt>
                <c:pt idx="17">
                  <c:v>-7.7540740740740688</c:v>
                </c:pt>
                <c:pt idx="18">
                  <c:v>-5.2559259259259221</c:v>
                </c:pt>
                <c:pt idx="19">
                  <c:v>-3.3174074074074085</c:v>
                </c:pt>
                <c:pt idx="20">
                  <c:v>-4.7037037037037024</c:v>
                </c:pt>
                <c:pt idx="21">
                  <c:v>-4.2000000000000028</c:v>
                </c:pt>
                <c:pt idx="22">
                  <c:v>-0.63888888888889284</c:v>
                </c:pt>
                <c:pt idx="23">
                  <c:v>11.942222222222227</c:v>
                </c:pt>
                <c:pt idx="24">
                  <c:v>11.838518518518519</c:v>
                </c:pt>
                <c:pt idx="25">
                  <c:v>2.887037037037036</c:v>
                </c:pt>
                <c:pt idx="26">
                  <c:v>-15.929259259259265</c:v>
                </c:pt>
                <c:pt idx="27">
                  <c:v>-17.136666666666667</c:v>
                </c:pt>
                <c:pt idx="28">
                  <c:v>-8.0340740740740806</c:v>
                </c:pt>
                <c:pt idx="29">
                  <c:v>7.8362962962963039</c:v>
                </c:pt>
                <c:pt idx="30">
                  <c:v>7.0029629629629682</c:v>
                </c:pt>
                <c:pt idx="31">
                  <c:v>3.7318518518518502</c:v>
                </c:pt>
                <c:pt idx="32">
                  <c:v>-3.0837037037037121</c:v>
                </c:pt>
                <c:pt idx="33">
                  <c:v>1.3903703703703769</c:v>
                </c:pt>
                <c:pt idx="34">
                  <c:v>4.7788888888888863</c:v>
                </c:pt>
                <c:pt idx="35">
                  <c:v>10.81814814814814</c:v>
                </c:pt>
                <c:pt idx="36">
                  <c:v>10.995555555555555</c:v>
                </c:pt>
                <c:pt idx="37">
                  <c:v>1.8381481481481501</c:v>
                </c:pt>
                <c:pt idx="38">
                  <c:v>-8.6640740740740689</c:v>
                </c:pt>
                <c:pt idx="39">
                  <c:v>-16.434074074074069</c:v>
                </c:pt>
                <c:pt idx="40">
                  <c:v>-9.61</c:v>
                </c:pt>
                <c:pt idx="41">
                  <c:v>-3.9981481481481467</c:v>
                </c:pt>
                <c:pt idx="42">
                  <c:v>0.94925925925925725</c:v>
                </c:pt>
                <c:pt idx="43">
                  <c:v>6.5640740740740746</c:v>
                </c:pt>
                <c:pt idx="44">
                  <c:v>8.6177777777777784</c:v>
                </c:pt>
                <c:pt idx="45">
                  <c:v>10.184444444444441</c:v>
                </c:pt>
                <c:pt idx="46">
                  <c:v>-7.0970370370370404</c:v>
                </c:pt>
                <c:pt idx="47">
                  <c:v>-12.244444444444451</c:v>
                </c:pt>
                <c:pt idx="48">
                  <c:v>-15.443703703703701</c:v>
                </c:pt>
                <c:pt idx="49">
                  <c:v>2.0433333333333366</c:v>
                </c:pt>
                <c:pt idx="50">
                  <c:v>8.2262962962963044</c:v>
                </c:pt>
                <c:pt idx="51">
                  <c:v>13.338888888888881</c:v>
                </c:pt>
                <c:pt idx="52">
                  <c:v>6.4111111111111043</c:v>
                </c:pt>
                <c:pt idx="53">
                  <c:v>2.9225925925925935</c:v>
                </c:pt>
                <c:pt idx="54">
                  <c:v>-0.36629629629629079</c:v>
                </c:pt>
                <c:pt idx="55">
                  <c:v>2.5059259259259221</c:v>
                </c:pt>
                <c:pt idx="56">
                  <c:v>0.65518518518518931</c:v>
                </c:pt>
                <c:pt idx="57">
                  <c:v>-2.7574074074074026</c:v>
                </c:pt>
                <c:pt idx="58">
                  <c:v>-9.2207407407407374</c:v>
                </c:pt>
                <c:pt idx="59">
                  <c:v>-5.1411111111111119</c:v>
                </c:pt>
                <c:pt idx="60">
                  <c:v>-1.0199999999999996</c:v>
                </c:pt>
                <c:pt idx="61">
                  <c:v>3.507037037037037</c:v>
                </c:pt>
                <c:pt idx="62">
                  <c:v>3.3033333333333239</c:v>
                </c:pt>
                <c:pt idx="63">
                  <c:v>2.9451851851851814</c:v>
                </c:pt>
                <c:pt idx="64">
                  <c:v>0.96259259259259622</c:v>
                </c:pt>
                <c:pt idx="65">
                  <c:v>-2.019999999999996</c:v>
                </c:pt>
                <c:pt idx="66">
                  <c:v>-2.2959259259259213</c:v>
                </c:pt>
                <c:pt idx="67">
                  <c:v>0.55259259259258897</c:v>
                </c:pt>
                <c:pt idx="68">
                  <c:v>3.16703703703703</c:v>
                </c:pt>
                <c:pt idx="69">
                  <c:v>2.1503703703703678</c:v>
                </c:pt>
                <c:pt idx="70">
                  <c:v>0.52629629629629449</c:v>
                </c:pt>
                <c:pt idx="71">
                  <c:v>-2.275185185185185</c:v>
                </c:pt>
                <c:pt idx="72">
                  <c:v>-1.2844444444444409</c:v>
                </c:pt>
                <c:pt idx="73">
                  <c:v>-2.0807407407407403</c:v>
                </c:pt>
                <c:pt idx="74">
                  <c:v>-0.60740740740740939</c:v>
                </c:pt>
                <c:pt idx="75">
                  <c:v>-0.11481481481481559</c:v>
                </c:pt>
                <c:pt idx="76">
                  <c:v>-1.0444444444444443</c:v>
                </c:pt>
                <c:pt idx="77">
                  <c:v>-3.6944444444444464</c:v>
                </c:pt>
                <c:pt idx="78">
                  <c:v>-6.370370370370372</c:v>
                </c:pt>
                <c:pt idx="79">
                  <c:v>-2.6870370370370384</c:v>
                </c:pt>
                <c:pt idx="80">
                  <c:v>3.9788888888888856</c:v>
                </c:pt>
                <c:pt idx="81">
                  <c:v>5.7455555555555549</c:v>
                </c:pt>
                <c:pt idx="82">
                  <c:v>3.7122222222222199</c:v>
                </c:pt>
                <c:pt idx="83">
                  <c:v>-1.9837037037037035</c:v>
                </c:pt>
                <c:pt idx="84">
                  <c:v>1.215925925925923</c:v>
                </c:pt>
                <c:pt idx="85">
                  <c:v>0.65296296296296674</c:v>
                </c:pt>
                <c:pt idx="86">
                  <c:v>2.2229629629629635</c:v>
                </c:pt>
                <c:pt idx="87">
                  <c:v>-3.6088888888888881</c:v>
                </c:pt>
                <c:pt idx="88">
                  <c:v>-1.7107407407407429</c:v>
                </c:pt>
                <c:pt idx="89">
                  <c:v>-0.8914814814814811</c:v>
                </c:pt>
                <c:pt idx="90">
                  <c:v>4.0618518518518556</c:v>
                </c:pt>
                <c:pt idx="91">
                  <c:v>1.8307407407407474</c:v>
                </c:pt>
                <c:pt idx="92">
                  <c:v>2.9418518518518546</c:v>
                </c:pt>
                <c:pt idx="93">
                  <c:v>-1.7418518518518518</c:v>
                </c:pt>
                <c:pt idx="94">
                  <c:v>-2.2929629629629638</c:v>
                </c:pt>
                <c:pt idx="95">
                  <c:v>-8.4396296296296303</c:v>
                </c:pt>
                <c:pt idx="96">
                  <c:v>-4.4159259259259223</c:v>
                </c:pt>
                <c:pt idx="97">
                  <c:v>1.6611111111111185</c:v>
                </c:pt>
                <c:pt idx="98">
                  <c:v>10.390740740740739</c:v>
                </c:pt>
                <c:pt idx="99">
                  <c:v>7.1277777777777764</c:v>
                </c:pt>
                <c:pt idx="100">
                  <c:v>-1.6614814814814842</c:v>
                </c:pt>
                <c:pt idx="101">
                  <c:v>-8.3166666666666664</c:v>
                </c:pt>
                <c:pt idx="102">
                  <c:v>-2.2607407407407401</c:v>
                </c:pt>
                <c:pt idx="103">
                  <c:v>4.6207407407407466</c:v>
                </c:pt>
                <c:pt idx="104">
                  <c:v>7.206666666666667</c:v>
                </c:pt>
                <c:pt idx="105">
                  <c:v>1.0277777777777786</c:v>
                </c:pt>
                <c:pt idx="106">
                  <c:v>-6.7170370370370378</c:v>
                </c:pt>
                <c:pt idx="107">
                  <c:v>-6.4992592592592615</c:v>
                </c:pt>
                <c:pt idx="108">
                  <c:v>-4.8037037037037038</c:v>
                </c:pt>
                <c:pt idx="109">
                  <c:v>6.2588888888888903</c:v>
                </c:pt>
                <c:pt idx="110">
                  <c:v>3.4866666666666717</c:v>
                </c:pt>
                <c:pt idx="111">
                  <c:v>-1.491481481481479</c:v>
                </c:pt>
                <c:pt idx="112">
                  <c:v>-10.78074074074074</c:v>
                </c:pt>
                <c:pt idx="113">
                  <c:v>-5.2644444444444431</c:v>
                </c:pt>
                <c:pt idx="114">
                  <c:v>5.5466666666666598</c:v>
                </c:pt>
                <c:pt idx="115">
                  <c:v>9.7722222222222221</c:v>
                </c:pt>
                <c:pt idx="116">
                  <c:v>8.8381481481481501</c:v>
                </c:pt>
                <c:pt idx="117">
                  <c:v>2.5918518518518496</c:v>
                </c:pt>
                <c:pt idx="118">
                  <c:v>1.0803703703703675</c:v>
                </c:pt>
                <c:pt idx="119">
                  <c:v>-8.6929629629629659</c:v>
                </c:pt>
                <c:pt idx="120">
                  <c:v>-8.5559259259259228</c:v>
                </c:pt>
                <c:pt idx="121">
                  <c:v>-6.0762962962962952</c:v>
                </c:pt>
                <c:pt idx="122">
                  <c:v>4.9462962962962962</c:v>
                </c:pt>
                <c:pt idx="123">
                  <c:v>7.646296296296299</c:v>
                </c:pt>
                <c:pt idx="124">
                  <c:v>4.1229629629629656</c:v>
                </c:pt>
                <c:pt idx="125">
                  <c:v>1.297037037037029</c:v>
                </c:pt>
                <c:pt idx="126">
                  <c:v>-4.34</c:v>
                </c:pt>
                <c:pt idx="127">
                  <c:v>-3.892222222222216</c:v>
                </c:pt>
                <c:pt idx="128">
                  <c:v>-4.591111111111104</c:v>
                </c:pt>
                <c:pt idx="129">
                  <c:v>0.49592592592593121</c:v>
                </c:pt>
                <c:pt idx="130">
                  <c:v>2.792592592592591</c:v>
                </c:pt>
                <c:pt idx="131">
                  <c:v>2.5781481481481521</c:v>
                </c:pt>
                <c:pt idx="132">
                  <c:v>-0.13333333333333286</c:v>
                </c:pt>
                <c:pt idx="133">
                  <c:v>1.9548148148148243</c:v>
                </c:pt>
                <c:pt idx="134">
                  <c:v>1.6729629629629628</c:v>
                </c:pt>
                <c:pt idx="135">
                  <c:v>2.7211111111111137</c:v>
                </c:pt>
                <c:pt idx="136">
                  <c:v>-3.4214814814814787</c:v>
                </c:pt>
                <c:pt idx="137">
                  <c:v>-0.92814814814813928</c:v>
                </c:pt>
                <c:pt idx="138">
                  <c:v>1.5018518518518533</c:v>
                </c:pt>
                <c:pt idx="139">
                  <c:v>3.921851851851855</c:v>
                </c:pt>
                <c:pt idx="140">
                  <c:v>0.83296296296296646</c:v>
                </c:pt>
                <c:pt idx="141">
                  <c:v>-2.5237037037037133</c:v>
                </c:pt>
                <c:pt idx="142">
                  <c:v>1.321851851851843</c:v>
                </c:pt>
                <c:pt idx="143">
                  <c:v>1.4181481481481555</c:v>
                </c:pt>
                <c:pt idx="144">
                  <c:v>0.91740740740740989</c:v>
                </c:pt>
                <c:pt idx="145">
                  <c:v>-6.1355555555555554</c:v>
                </c:pt>
                <c:pt idx="146">
                  <c:v>-5.5444444444444443</c:v>
                </c:pt>
                <c:pt idx="147">
                  <c:v>-4.5907407407407383</c:v>
                </c:pt>
                <c:pt idx="148">
                  <c:v>-0.20333333333333314</c:v>
                </c:pt>
                <c:pt idx="149">
                  <c:v>1.1585185185185232</c:v>
                </c:pt>
                <c:pt idx="150">
                  <c:v>3.7974074074074124</c:v>
                </c:pt>
                <c:pt idx="151">
                  <c:v>4.0085185185185139</c:v>
                </c:pt>
                <c:pt idx="152">
                  <c:v>5.9170370370370335</c:v>
                </c:pt>
                <c:pt idx="153">
                  <c:v>5.2355555555555569</c:v>
                </c:pt>
                <c:pt idx="154">
                  <c:v>4.6048148148148158</c:v>
                </c:pt>
                <c:pt idx="155">
                  <c:v>-5.197407407407411</c:v>
                </c:pt>
                <c:pt idx="156">
                  <c:v>-13.632592592592598</c:v>
                </c:pt>
                <c:pt idx="157">
                  <c:v>-14.56222222222222</c:v>
                </c:pt>
                <c:pt idx="158">
                  <c:v>-4.6048148148148158</c:v>
                </c:pt>
                <c:pt idx="159">
                  <c:v>9.3155555555555623</c:v>
                </c:pt>
                <c:pt idx="160">
                  <c:v>12.753703703703714</c:v>
                </c:pt>
                <c:pt idx="161">
                  <c:v>11.188518518518521</c:v>
                </c:pt>
                <c:pt idx="162">
                  <c:v>-0.12814814814814213</c:v>
                </c:pt>
                <c:pt idx="163">
                  <c:v>-6.5462962962962941</c:v>
                </c:pt>
                <c:pt idx="164">
                  <c:v>-7.3451851851851906</c:v>
                </c:pt>
                <c:pt idx="165">
                  <c:v>-0.59296296296296447</c:v>
                </c:pt>
                <c:pt idx="166">
                  <c:v>3.7048148148148172</c:v>
                </c:pt>
                <c:pt idx="167">
                  <c:v>2.6444444444444457</c:v>
                </c:pt>
                <c:pt idx="168">
                  <c:v>0.37518518518518462</c:v>
                </c:pt>
                <c:pt idx="169">
                  <c:v>0.37148148148148508</c:v>
                </c:pt>
                <c:pt idx="170">
                  <c:v>-0.21333333333333115</c:v>
                </c:pt>
                <c:pt idx="171">
                  <c:v>-2.215185185185188</c:v>
                </c:pt>
                <c:pt idx="172">
                  <c:v>-2.6303703703703754</c:v>
                </c:pt>
                <c:pt idx="173">
                  <c:v>-1.4840740740740728</c:v>
                </c:pt>
                <c:pt idx="174">
                  <c:v>2.7814814814814817</c:v>
                </c:pt>
                <c:pt idx="175">
                  <c:v>2.1511111111111134</c:v>
                </c:pt>
                <c:pt idx="176">
                  <c:v>1.7185185185185183</c:v>
                </c:pt>
                <c:pt idx="177">
                  <c:v>-1.6577777777777776</c:v>
                </c:pt>
                <c:pt idx="178">
                  <c:v>1.6114814814814871</c:v>
                </c:pt>
                <c:pt idx="179">
                  <c:v>2.6962962962962997</c:v>
                </c:pt>
                <c:pt idx="180">
                  <c:v>3.3859259259259318</c:v>
                </c:pt>
                <c:pt idx="181">
                  <c:v>-4.1303703703703754</c:v>
                </c:pt>
                <c:pt idx="182">
                  <c:v>-6.2114814814814849</c:v>
                </c:pt>
                <c:pt idx="183">
                  <c:v>-6.3792592592592623</c:v>
                </c:pt>
                <c:pt idx="184">
                  <c:v>2.5300000000000011</c:v>
                </c:pt>
                <c:pt idx="185">
                  <c:v>4.4348148148148177</c:v>
                </c:pt>
                <c:pt idx="186">
                  <c:v>4.6170370370370328</c:v>
                </c:pt>
                <c:pt idx="187">
                  <c:v>-3.10592592592592</c:v>
                </c:pt>
                <c:pt idx="188">
                  <c:v>-2.9522222222222254</c:v>
                </c:pt>
                <c:pt idx="189">
                  <c:v>0.62074074074074304</c:v>
                </c:pt>
                <c:pt idx="190">
                  <c:v>5.6618518518518499</c:v>
                </c:pt>
                <c:pt idx="191">
                  <c:v>5.7511111111111095</c:v>
                </c:pt>
                <c:pt idx="192">
                  <c:v>-0.11851851851851514</c:v>
                </c:pt>
                <c:pt idx="193">
                  <c:v>-1.0244444444444447</c:v>
                </c:pt>
                <c:pt idx="194">
                  <c:v>-6.8103703703703715</c:v>
                </c:pt>
                <c:pt idx="195">
                  <c:v>-4.3140740740740755</c:v>
                </c:pt>
                <c:pt idx="196">
                  <c:v>-5.8892592592592585</c:v>
                </c:pt>
                <c:pt idx="197">
                  <c:v>1.2070370370370398</c:v>
                </c:pt>
                <c:pt idx="198">
                  <c:v>-2.1103703703703722</c:v>
                </c:pt>
                <c:pt idx="199">
                  <c:v>-1.2448611111111099</c:v>
                </c:pt>
                <c:pt idx="200">
                  <c:v>-0.99730158730158891</c:v>
                </c:pt>
                <c:pt idx="201">
                  <c:v>6.4488888888888845</c:v>
                </c:pt>
                <c:pt idx="202">
                  <c:v>11.422666666666665</c:v>
                </c:pt>
              </c:numCache>
            </c:numRef>
          </c:yVal>
        </c:ser>
        <c:axId val="83348096"/>
        <c:axId val="76817536"/>
      </c:scatterChart>
      <c:valAx>
        <c:axId val="83348096"/>
        <c:scaling>
          <c:orientation val="minMax"/>
          <c:max val="1949.3709999999999"/>
          <c:min val="-10424.429099999988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38702020255543468"/>
              <c:y val="0.8957181190340034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17536"/>
        <c:crossesAt val="-10000"/>
        <c:crossBetween val="midCat"/>
        <c:majorUnit val="1546.7248999999999"/>
        <c:minorUnit val="515.57498000000055"/>
      </c:valAx>
      <c:valAx>
        <c:axId val="76817536"/>
        <c:scaling>
          <c:orientation val="minMax"/>
          <c:max val="25"/>
          <c:min val="-25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48096"/>
        <c:crossesAt val="-15000"/>
        <c:crossBetween val="midCat"/>
        <c:majorUnit val="10"/>
        <c:minorUnit val="2.5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1180555555555562" footer="0.51180555555555562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9.2999720929903953E-2"/>
          <c:y val="0.18808222994472071"/>
          <c:w val="0.8742771554632387"/>
          <c:h val="0.5726265781023181"/>
        </c:manualLayout>
      </c:layout>
      <c:scatterChart>
        <c:scatterStyle val="lineMarker"/>
        <c:ser>
          <c:idx val="0"/>
          <c:order val="0"/>
          <c:spPr>
            <a:ln w="28575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Data!$G$2:$G$1148</c:f>
              <c:numCache>
                <c:formatCode>0.000</c:formatCode>
                <c:ptCount val="1147"/>
                <c:pt idx="0">
                  <c:v>-9736.9957410000006</c:v>
                </c:pt>
                <c:pt idx="1">
                  <c:v>-9717.9003712054073</c:v>
                </c:pt>
                <c:pt idx="2">
                  <c:v>-9698.8050014108139</c:v>
                </c:pt>
                <c:pt idx="3">
                  <c:v>-9679.7096316162206</c:v>
                </c:pt>
                <c:pt idx="4">
                  <c:v>-9660.6142618216272</c:v>
                </c:pt>
                <c:pt idx="5">
                  <c:v>-9641.5188920270339</c:v>
                </c:pt>
                <c:pt idx="6">
                  <c:v>-9622.4235222324405</c:v>
                </c:pt>
                <c:pt idx="7">
                  <c:v>-9603.3281524378472</c:v>
                </c:pt>
                <c:pt idx="8">
                  <c:v>-9584.2327826432538</c:v>
                </c:pt>
                <c:pt idx="9">
                  <c:v>-9565.1374128486605</c:v>
                </c:pt>
                <c:pt idx="10">
                  <c:v>-9546.0420430540671</c:v>
                </c:pt>
                <c:pt idx="11">
                  <c:v>-9526.9466732594738</c:v>
                </c:pt>
                <c:pt idx="12">
                  <c:v>-9507.8513034648804</c:v>
                </c:pt>
                <c:pt idx="13">
                  <c:v>-9488.755933670287</c:v>
                </c:pt>
                <c:pt idx="14">
                  <c:v>-9469.6605638756937</c:v>
                </c:pt>
                <c:pt idx="15">
                  <c:v>-9450.5651940811003</c:v>
                </c:pt>
                <c:pt idx="16">
                  <c:v>-9431.469824286507</c:v>
                </c:pt>
                <c:pt idx="17">
                  <c:v>-9412.3744544919136</c:v>
                </c:pt>
                <c:pt idx="18">
                  <c:v>-9393.2790846973203</c:v>
                </c:pt>
                <c:pt idx="19">
                  <c:v>-9374.1837149027269</c:v>
                </c:pt>
                <c:pt idx="20">
                  <c:v>-9355.0883451081336</c:v>
                </c:pt>
                <c:pt idx="21">
                  <c:v>-9335.9929753135402</c:v>
                </c:pt>
                <c:pt idx="22">
                  <c:v>-9316.8976055189469</c:v>
                </c:pt>
                <c:pt idx="23">
                  <c:v>-9297.8022357243535</c:v>
                </c:pt>
                <c:pt idx="24">
                  <c:v>-9278.7068659297602</c:v>
                </c:pt>
                <c:pt idx="25">
                  <c:v>-9259.6114961351668</c:v>
                </c:pt>
                <c:pt idx="26">
                  <c:v>-9240.5161263405735</c:v>
                </c:pt>
                <c:pt idx="27">
                  <c:v>-9221.4207565459801</c:v>
                </c:pt>
                <c:pt idx="28">
                  <c:v>-9202.3253867513868</c:v>
                </c:pt>
                <c:pt idx="29">
                  <c:v>-9183.2300169567934</c:v>
                </c:pt>
                <c:pt idx="30">
                  <c:v>-9164.1346471622001</c:v>
                </c:pt>
                <c:pt idx="31">
                  <c:v>-9145.0392773676067</c:v>
                </c:pt>
                <c:pt idx="32">
                  <c:v>-9125.9439075730133</c:v>
                </c:pt>
                <c:pt idx="33">
                  <c:v>-9106.84853777842</c:v>
                </c:pt>
                <c:pt idx="34">
                  <c:v>-9087.7531679838266</c:v>
                </c:pt>
                <c:pt idx="35">
                  <c:v>-9068.6577981892333</c:v>
                </c:pt>
                <c:pt idx="36">
                  <c:v>-9049.5624283946399</c:v>
                </c:pt>
                <c:pt idx="37">
                  <c:v>-9030.4670586000466</c:v>
                </c:pt>
                <c:pt idx="38">
                  <c:v>-9011.3716888054532</c:v>
                </c:pt>
                <c:pt idx="39">
                  <c:v>-8992.2763190108599</c:v>
                </c:pt>
                <c:pt idx="40">
                  <c:v>-8973.1809492162665</c:v>
                </c:pt>
                <c:pt idx="41">
                  <c:v>-8954.0855794216732</c:v>
                </c:pt>
                <c:pt idx="42">
                  <c:v>-8934.9902096270798</c:v>
                </c:pt>
                <c:pt idx="43">
                  <c:v>-8915.8948398324865</c:v>
                </c:pt>
                <c:pt idx="44">
                  <c:v>-8896.7994700378931</c:v>
                </c:pt>
                <c:pt idx="45">
                  <c:v>-8877.7041002432998</c:v>
                </c:pt>
                <c:pt idx="46">
                  <c:v>-8858.6087304487064</c:v>
                </c:pt>
                <c:pt idx="47">
                  <c:v>-8839.5133606541131</c:v>
                </c:pt>
                <c:pt idx="48">
                  <c:v>-8820.4179908595197</c:v>
                </c:pt>
                <c:pt idx="49">
                  <c:v>-8801.3226210649264</c:v>
                </c:pt>
                <c:pt idx="50">
                  <c:v>-8782.227251270333</c:v>
                </c:pt>
                <c:pt idx="51">
                  <c:v>-8763.1318814757396</c:v>
                </c:pt>
                <c:pt idx="52">
                  <c:v>-8744.0365116811463</c:v>
                </c:pt>
                <c:pt idx="53">
                  <c:v>-8724.9411418865529</c:v>
                </c:pt>
                <c:pt idx="54">
                  <c:v>-8705.8457720919596</c:v>
                </c:pt>
                <c:pt idx="55">
                  <c:v>-8686.7504022973662</c:v>
                </c:pt>
                <c:pt idx="56">
                  <c:v>-8667.6550325027729</c:v>
                </c:pt>
                <c:pt idx="57">
                  <c:v>-8648.5596627081795</c:v>
                </c:pt>
                <c:pt idx="58">
                  <c:v>-8629.4642929135862</c:v>
                </c:pt>
                <c:pt idx="59">
                  <c:v>-8610.3689231189928</c:v>
                </c:pt>
                <c:pt idx="60">
                  <c:v>-8591.2735533243995</c:v>
                </c:pt>
                <c:pt idx="61">
                  <c:v>-8572.1781835298061</c:v>
                </c:pt>
                <c:pt idx="62">
                  <c:v>-8553.0828137352128</c:v>
                </c:pt>
                <c:pt idx="63">
                  <c:v>-8533.9874439406194</c:v>
                </c:pt>
                <c:pt idx="64">
                  <c:v>-8514.8920741460261</c:v>
                </c:pt>
                <c:pt idx="65">
                  <c:v>-8495.7967043514327</c:v>
                </c:pt>
                <c:pt idx="66">
                  <c:v>-8476.7013345568394</c:v>
                </c:pt>
                <c:pt idx="67">
                  <c:v>-8457.605964762246</c:v>
                </c:pt>
                <c:pt idx="68">
                  <c:v>-8438.5105949676527</c:v>
                </c:pt>
                <c:pt idx="69">
                  <c:v>-8419.4152251730593</c:v>
                </c:pt>
                <c:pt idx="70">
                  <c:v>-8400.3198553784659</c:v>
                </c:pt>
                <c:pt idx="71">
                  <c:v>-8381.2244855838726</c:v>
                </c:pt>
                <c:pt idx="72">
                  <c:v>-8362.1291157892792</c:v>
                </c:pt>
                <c:pt idx="73">
                  <c:v>-8343.0337459946859</c:v>
                </c:pt>
                <c:pt idx="74">
                  <c:v>-8323.9383762000925</c:v>
                </c:pt>
                <c:pt idx="75">
                  <c:v>-8304.8430064054992</c:v>
                </c:pt>
                <c:pt idx="76">
                  <c:v>-8285.7476366109058</c:v>
                </c:pt>
                <c:pt idx="77">
                  <c:v>-8266.6522668163125</c:v>
                </c:pt>
                <c:pt idx="78">
                  <c:v>-8247.5568970217191</c:v>
                </c:pt>
                <c:pt idx="79">
                  <c:v>-8228.4615272271258</c:v>
                </c:pt>
                <c:pt idx="80">
                  <c:v>-8209.3661574325324</c:v>
                </c:pt>
                <c:pt idx="81">
                  <c:v>-8190.2707876379391</c:v>
                </c:pt>
                <c:pt idx="82">
                  <c:v>-8171.1754178433457</c:v>
                </c:pt>
                <c:pt idx="83">
                  <c:v>-8152.0800480487524</c:v>
                </c:pt>
                <c:pt idx="84">
                  <c:v>-8132.984678254159</c:v>
                </c:pt>
                <c:pt idx="85">
                  <c:v>-8113.8893084595657</c:v>
                </c:pt>
                <c:pt idx="86">
                  <c:v>-8094.7939386649723</c:v>
                </c:pt>
                <c:pt idx="87">
                  <c:v>-8075.6985688703789</c:v>
                </c:pt>
                <c:pt idx="88">
                  <c:v>-8056.6031990757856</c:v>
                </c:pt>
                <c:pt idx="89">
                  <c:v>-8037.5078292811922</c:v>
                </c:pt>
                <c:pt idx="90">
                  <c:v>-8018.4124594865989</c:v>
                </c:pt>
                <c:pt idx="91">
                  <c:v>-7999.3170896920055</c:v>
                </c:pt>
                <c:pt idx="92">
                  <c:v>-7980.2217198974122</c:v>
                </c:pt>
                <c:pt idx="93">
                  <c:v>-7961.1263501028188</c:v>
                </c:pt>
                <c:pt idx="94">
                  <c:v>-7942.0309803082255</c:v>
                </c:pt>
                <c:pt idx="95">
                  <c:v>-7922.9356105136321</c:v>
                </c:pt>
                <c:pt idx="96">
                  <c:v>-7903.8402407190388</c:v>
                </c:pt>
                <c:pt idx="97">
                  <c:v>-7884.7448709244454</c:v>
                </c:pt>
                <c:pt idx="98">
                  <c:v>-7865.6495011298521</c:v>
                </c:pt>
                <c:pt idx="99">
                  <c:v>-7846.5541313352587</c:v>
                </c:pt>
                <c:pt idx="100">
                  <c:v>-7827.4587615406654</c:v>
                </c:pt>
                <c:pt idx="101">
                  <c:v>-7808.363391746072</c:v>
                </c:pt>
                <c:pt idx="102">
                  <c:v>-7789.2680219514787</c:v>
                </c:pt>
                <c:pt idx="103">
                  <c:v>-7770.1726521568853</c:v>
                </c:pt>
                <c:pt idx="104">
                  <c:v>-7751.077282362292</c:v>
                </c:pt>
                <c:pt idx="105">
                  <c:v>-7731.9819125676986</c:v>
                </c:pt>
                <c:pt idx="106">
                  <c:v>-7712.8865427731052</c:v>
                </c:pt>
                <c:pt idx="107">
                  <c:v>-7693.7911729785119</c:v>
                </c:pt>
                <c:pt idx="108">
                  <c:v>-7674.6958031839185</c:v>
                </c:pt>
                <c:pt idx="109">
                  <c:v>-7655.6004333893252</c:v>
                </c:pt>
                <c:pt idx="110">
                  <c:v>-7636.5050635947318</c:v>
                </c:pt>
                <c:pt idx="111">
                  <c:v>-7617.4096938001385</c:v>
                </c:pt>
                <c:pt idx="112">
                  <c:v>-7598.3143240055451</c:v>
                </c:pt>
                <c:pt idx="113">
                  <c:v>-7579.2189542109518</c:v>
                </c:pt>
                <c:pt idx="114">
                  <c:v>-7560.1235844163584</c:v>
                </c:pt>
                <c:pt idx="115">
                  <c:v>-7541.0282146217651</c:v>
                </c:pt>
                <c:pt idx="116">
                  <c:v>-7521.9328448271717</c:v>
                </c:pt>
                <c:pt idx="117">
                  <c:v>-7502.8374750325784</c:v>
                </c:pt>
                <c:pt idx="118">
                  <c:v>-7483.742105237985</c:v>
                </c:pt>
                <c:pt idx="119">
                  <c:v>-7464.6467354433917</c:v>
                </c:pt>
                <c:pt idx="120">
                  <c:v>-7445.5513656487983</c:v>
                </c:pt>
                <c:pt idx="121">
                  <c:v>-7426.455995854205</c:v>
                </c:pt>
                <c:pt idx="122">
                  <c:v>-7407.3606260596116</c:v>
                </c:pt>
                <c:pt idx="123">
                  <c:v>-7388.2652562650183</c:v>
                </c:pt>
                <c:pt idx="124">
                  <c:v>-7369.1698864704249</c:v>
                </c:pt>
                <c:pt idx="125">
                  <c:v>-7350.0745166758315</c:v>
                </c:pt>
                <c:pt idx="126">
                  <c:v>-7330.9791468812382</c:v>
                </c:pt>
                <c:pt idx="127">
                  <c:v>-7311.8837770866448</c:v>
                </c:pt>
                <c:pt idx="128">
                  <c:v>-7292.7884072920515</c:v>
                </c:pt>
                <c:pt idx="129">
                  <c:v>-7273.6930374974581</c:v>
                </c:pt>
                <c:pt idx="130">
                  <c:v>-7254.5976677028648</c:v>
                </c:pt>
                <c:pt idx="131">
                  <c:v>-7235.5022979082714</c:v>
                </c:pt>
                <c:pt idx="132">
                  <c:v>-7216.4069281136781</c:v>
                </c:pt>
                <c:pt idx="133">
                  <c:v>-7197.3115583190847</c:v>
                </c:pt>
                <c:pt idx="134">
                  <c:v>-7178.2161885244914</c:v>
                </c:pt>
                <c:pt idx="135">
                  <c:v>-7159.120818729898</c:v>
                </c:pt>
                <c:pt idx="136">
                  <c:v>-7140.0254489353047</c:v>
                </c:pt>
                <c:pt idx="137">
                  <c:v>-7120.9300791407113</c:v>
                </c:pt>
                <c:pt idx="138">
                  <c:v>-7101.834709346118</c:v>
                </c:pt>
                <c:pt idx="139">
                  <c:v>-7082.7393395515246</c:v>
                </c:pt>
                <c:pt idx="140">
                  <c:v>-7063.6439697569313</c:v>
                </c:pt>
                <c:pt idx="141">
                  <c:v>-7044.5485999623379</c:v>
                </c:pt>
                <c:pt idx="142">
                  <c:v>-7025.4532301677446</c:v>
                </c:pt>
                <c:pt idx="143">
                  <c:v>-7006.3578603731512</c:v>
                </c:pt>
                <c:pt idx="144">
                  <c:v>-6987.2624905785578</c:v>
                </c:pt>
                <c:pt idx="145">
                  <c:v>-6968.1671207839645</c:v>
                </c:pt>
                <c:pt idx="146">
                  <c:v>-6949.0717509893711</c:v>
                </c:pt>
                <c:pt idx="147">
                  <c:v>-6929.9763811947778</c:v>
                </c:pt>
                <c:pt idx="148">
                  <c:v>-6910.8810114001844</c:v>
                </c:pt>
                <c:pt idx="149">
                  <c:v>-6891.7856416055911</c:v>
                </c:pt>
                <c:pt idx="150">
                  <c:v>-6872.6902718109977</c:v>
                </c:pt>
                <c:pt idx="151">
                  <c:v>-6853.5949020164044</c:v>
                </c:pt>
                <c:pt idx="152">
                  <c:v>-6834.499532221811</c:v>
                </c:pt>
                <c:pt idx="153">
                  <c:v>-6815.4041624272177</c:v>
                </c:pt>
                <c:pt idx="154">
                  <c:v>-6796.3087926326243</c:v>
                </c:pt>
                <c:pt idx="155">
                  <c:v>-6777.213422838031</c:v>
                </c:pt>
                <c:pt idx="156">
                  <c:v>-6758.1180530434376</c:v>
                </c:pt>
                <c:pt idx="157">
                  <c:v>-6739.0226832488443</c:v>
                </c:pt>
                <c:pt idx="158">
                  <c:v>-6719.9273134542509</c:v>
                </c:pt>
                <c:pt idx="159">
                  <c:v>-6700.8319436596576</c:v>
                </c:pt>
                <c:pt idx="160">
                  <c:v>-6681.7365738650642</c:v>
                </c:pt>
                <c:pt idx="161">
                  <c:v>-6662.6412040704708</c:v>
                </c:pt>
                <c:pt idx="162">
                  <c:v>-6643.5458342758775</c:v>
                </c:pt>
                <c:pt idx="163">
                  <c:v>-6624.4504644812841</c:v>
                </c:pt>
                <c:pt idx="164">
                  <c:v>-6605.3550946866908</c:v>
                </c:pt>
                <c:pt idx="165">
                  <c:v>-6586.2597248920974</c:v>
                </c:pt>
                <c:pt idx="166">
                  <c:v>-6567.1643550975041</c:v>
                </c:pt>
                <c:pt idx="167">
                  <c:v>-6548.0689853029107</c:v>
                </c:pt>
                <c:pt idx="168">
                  <c:v>-6528.9736155083174</c:v>
                </c:pt>
                <c:pt idx="169">
                  <c:v>-6509.878245713724</c:v>
                </c:pt>
                <c:pt idx="170">
                  <c:v>-6490.7828759191307</c:v>
                </c:pt>
                <c:pt idx="171">
                  <c:v>-6471.6875061245373</c:v>
                </c:pt>
                <c:pt idx="172">
                  <c:v>-6452.592136329944</c:v>
                </c:pt>
                <c:pt idx="173">
                  <c:v>-6433.4967665353506</c:v>
                </c:pt>
                <c:pt idx="174">
                  <c:v>-6414.4013967407573</c:v>
                </c:pt>
                <c:pt idx="175">
                  <c:v>-6395.3060269461639</c:v>
                </c:pt>
                <c:pt idx="176">
                  <c:v>-6376.2106571515706</c:v>
                </c:pt>
                <c:pt idx="177">
                  <c:v>-6357.1152873569772</c:v>
                </c:pt>
                <c:pt idx="178">
                  <c:v>-6338.0199175623839</c:v>
                </c:pt>
                <c:pt idx="179">
                  <c:v>-6318.9245477677905</c:v>
                </c:pt>
                <c:pt idx="180">
                  <c:v>-6299.8291779731971</c:v>
                </c:pt>
                <c:pt idx="181">
                  <c:v>-6280.7338081786038</c:v>
                </c:pt>
                <c:pt idx="182">
                  <c:v>-6261.6384383840104</c:v>
                </c:pt>
                <c:pt idx="183">
                  <c:v>-6242.5430685894171</c:v>
                </c:pt>
                <c:pt idx="184">
                  <c:v>-6223.4476987948237</c:v>
                </c:pt>
                <c:pt idx="185">
                  <c:v>-6204.3523290002304</c:v>
                </c:pt>
                <c:pt idx="186">
                  <c:v>-6185.256959205637</c:v>
                </c:pt>
                <c:pt idx="187">
                  <c:v>-6166.1615894110437</c:v>
                </c:pt>
                <c:pt idx="188">
                  <c:v>-6147.0662196164503</c:v>
                </c:pt>
                <c:pt idx="189">
                  <c:v>-6127.970849821857</c:v>
                </c:pt>
                <c:pt idx="190">
                  <c:v>-6108.8754800272636</c:v>
                </c:pt>
                <c:pt idx="191">
                  <c:v>-6089.7801102326703</c:v>
                </c:pt>
                <c:pt idx="192">
                  <c:v>-6070.6847404380769</c:v>
                </c:pt>
                <c:pt idx="193">
                  <c:v>-6051.5893706434836</c:v>
                </c:pt>
                <c:pt idx="194">
                  <c:v>-6032.4940008488902</c:v>
                </c:pt>
                <c:pt idx="195">
                  <c:v>-6013.3986310542969</c:v>
                </c:pt>
                <c:pt idx="196">
                  <c:v>-5994.3032612597035</c:v>
                </c:pt>
                <c:pt idx="197">
                  <c:v>-5975.2078914651102</c:v>
                </c:pt>
                <c:pt idx="198">
                  <c:v>-5956.1125216705168</c:v>
                </c:pt>
                <c:pt idx="199">
                  <c:v>-5937.0171518759234</c:v>
                </c:pt>
                <c:pt idx="200">
                  <c:v>-5917.9217820813301</c:v>
                </c:pt>
                <c:pt idx="201">
                  <c:v>-5898.8264122867367</c:v>
                </c:pt>
                <c:pt idx="202">
                  <c:v>-5879.7310424921434</c:v>
                </c:pt>
                <c:pt idx="203">
                  <c:v>-5860.63567269755</c:v>
                </c:pt>
                <c:pt idx="204">
                  <c:v>-5841.5403029029567</c:v>
                </c:pt>
                <c:pt idx="205">
                  <c:v>-5822.4449331083633</c:v>
                </c:pt>
                <c:pt idx="206">
                  <c:v>-5803.34956331377</c:v>
                </c:pt>
                <c:pt idx="207">
                  <c:v>-5784.2541935191766</c:v>
                </c:pt>
                <c:pt idx="208">
                  <c:v>-5765.1588237245833</c:v>
                </c:pt>
                <c:pt idx="209">
                  <c:v>-5746.0634539299899</c:v>
                </c:pt>
                <c:pt idx="210">
                  <c:v>-5726.9680841353966</c:v>
                </c:pt>
                <c:pt idx="211">
                  <c:v>-5707.8727143408032</c:v>
                </c:pt>
                <c:pt idx="212">
                  <c:v>-5688.7773445462099</c:v>
                </c:pt>
                <c:pt idx="213">
                  <c:v>-5669.6819747516165</c:v>
                </c:pt>
                <c:pt idx="214">
                  <c:v>-5650.5866049570232</c:v>
                </c:pt>
                <c:pt idx="215">
                  <c:v>-5631.4912351624298</c:v>
                </c:pt>
                <c:pt idx="216">
                  <c:v>-5612.3958653678364</c:v>
                </c:pt>
                <c:pt idx="217">
                  <c:v>-5593.3004955732431</c:v>
                </c:pt>
                <c:pt idx="218">
                  <c:v>-5574.2051257786497</c:v>
                </c:pt>
                <c:pt idx="219">
                  <c:v>-5555.1097559840564</c:v>
                </c:pt>
                <c:pt idx="220">
                  <c:v>-5536.014386189463</c:v>
                </c:pt>
                <c:pt idx="221">
                  <c:v>-5516.9190163948697</c:v>
                </c:pt>
                <c:pt idx="222">
                  <c:v>-5497.8236466002763</c:v>
                </c:pt>
                <c:pt idx="223">
                  <c:v>-5478.728276805683</c:v>
                </c:pt>
                <c:pt idx="224">
                  <c:v>-5459.6329070110896</c:v>
                </c:pt>
                <c:pt idx="225">
                  <c:v>-5440.5375372164963</c:v>
                </c:pt>
                <c:pt idx="226">
                  <c:v>-5421.4421674219029</c:v>
                </c:pt>
                <c:pt idx="227">
                  <c:v>-5402.3467976273096</c:v>
                </c:pt>
                <c:pt idx="228">
                  <c:v>-5383.2514278327162</c:v>
                </c:pt>
                <c:pt idx="229">
                  <c:v>-5364.1560580381229</c:v>
                </c:pt>
                <c:pt idx="230">
                  <c:v>-5345.0606882435295</c:v>
                </c:pt>
                <c:pt idx="231">
                  <c:v>-5325.9653184489362</c:v>
                </c:pt>
                <c:pt idx="232">
                  <c:v>-5306.8699486543428</c:v>
                </c:pt>
                <c:pt idx="233">
                  <c:v>-5287.7745788597495</c:v>
                </c:pt>
                <c:pt idx="234">
                  <c:v>-5268.6792090651561</c:v>
                </c:pt>
                <c:pt idx="235">
                  <c:v>-5249.5838392705627</c:v>
                </c:pt>
                <c:pt idx="236">
                  <c:v>-5230.4884694759694</c:v>
                </c:pt>
                <c:pt idx="237">
                  <c:v>-5211.393099681376</c:v>
                </c:pt>
                <c:pt idx="238">
                  <c:v>-5192.2977298867827</c:v>
                </c:pt>
                <c:pt idx="239">
                  <c:v>-5173.2023600921893</c:v>
                </c:pt>
                <c:pt idx="240">
                  <c:v>-5154.106990297596</c:v>
                </c:pt>
                <c:pt idx="241">
                  <c:v>-5135.0116205030026</c:v>
                </c:pt>
                <c:pt idx="242">
                  <c:v>-5115.9162507084093</c:v>
                </c:pt>
                <c:pt idx="243">
                  <c:v>-5096.8208809138159</c:v>
                </c:pt>
                <c:pt idx="244">
                  <c:v>-5077.7255111192226</c:v>
                </c:pt>
                <c:pt idx="245">
                  <c:v>-5058.6301413246292</c:v>
                </c:pt>
                <c:pt idx="246">
                  <c:v>-5039.5347715300359</c:v>
                </c:pt>
                <c:pt idx="247">
                  <c:v>-5020.4394017354425</c:v>
                </c:pt>
                <c:pt idx="248">
                  <c:v>-5001.3440319408492</c:v>
                </c:pt>
                <c:pt idx="249">
                  <c:v>-4982.2486621462558</c:v>
                </c:pt>
                <c:pt idx="250">
                  <c:v>-4963.1532923516625</c:v>
                </c:pt>
                <c:pt idx="251">
                  <c:v>-4944.0579225570691</c:v>
                </c:pt>
                <c:pt idx="252">
                  <c:v>-4924.9625527624758</c:v>
                </c:pt>
                <c:pt idx="253">
                  <c:v>-4905.8671829678824</c:v>
                </c:pt>
                <c:pt idx="254">
                  <c:v>-4886.771813173289</c:v>
                </c:pt>
                <c:pt idx="255">
                  <c:v>-4867.6764433786957</c:v>
                </c:pt>
                <c:pt idx="256">
                  <c:v>-4848.5810735841023</c:v>
                </c:pt>
                <c:pt idx="257">
                  <c:v>-4829.485703789509</c:v>
                </c:pt>
                <c:pt idx="258">
                  <c:v>-4810.3903339949156</c:v>
                </c:pt>
                <c:pt idx="259">
                  <c:v>-4791.2949642003223</c:v>
                </c:pt>
                <c:pt idx="260">
                  <c:v>-4772.1995944057289</c:v>
                </c:pt>
                <c:pt idx="261">
                  <c:v>-4753.1042246111356</c:v>
                </c:pt>
                <c:pt idx="262">
                  <c:v>-4734.0088548165422</c:v>
                </c:pt>
                <c:pt idx="263">
                  <c:v>-4714.9134850219489</c:v>
                </c:pt>
                <c:pt idx="264">
                  <c:v>-4695.8181152273555</c:v>
                </c:pt>
                <c:pt idx="265">
                  <c:v>-4676.7227454327622</c:v>
                </c:pt>
                <c:pt idx="266">
                  <c:v>-4657.6273756381688</c:v>
                </c:pt>
                <c:pt idx="267">
                  <c:v>-4638.5320058435755</c:v>
                </c:pt>
                <c:pt idx="268">
                  <c:v>-4619.4366360489821</c:v>
                </c:pt>
                <c:pt idx="269">
                  <c:v>-4600.3412662543888</c:v>
                </c:pt>
                <c:pt idx="270">
                  <c:v>-4581.2458964597954</c:v>
                </c:pt>
                <c:pt idx="271">
                  <c:v>-4562.1505266652021</c:v>
                </c:pt>
                <c:pt idx="272">
                  <c:v>-4543.0551568706087</c:v>
                </c:pt>
                <c:pt idx="273">
                  <c:v>-4523.9597870760153</c:v>
                </c:pt>
                <c:pt idx="274">
                  <c:v>-4504.864417281422</c:v>
                </c:pt>
                <c:pt idx="275">
                  <c:v>-4485.7690474868286</c:v>
                </c:pt>
                <c:pt idx="276">
                  <c:v>-4466.6736776922353</c:v>
                </c:pt>
                <c:pt idx="277">
                  <c:v>-4447.5783078976419</c:v>
                </c:pt>
                <c:pt idx="278">
                  <c:v>-4428.4829381030486</c:v>
                </c:pt>
                <c:pt idx="279">
                  <c:v>-4409.3875683084552</c:v>
                </c:pt>
                <c:pt idx="280">
                  <c:v>-4390.2921985138619</c:v>
                </c:pt>
                <c:pt idx="281">
                  <c:v>-4371.1968287192685</c:v>
                </c:pt>
                <c:pt idx="282">
                  <c:v>-4352.1014589246752</c:v>
                </c:pt>
                <c:pt idx="283">
                  <c:v>-4333.0060891300818</c:v>
                </c:pt>
                <c:pt idx="284">
                  <c:v>-4313.9107193354885</c:v>
                </c:pt>
                <c:pt idx="285">
                  <c:v>-4294.8153495408951</c:v>
                </c:pt>
                <c:pt idx="286">
                  <c:v>-4275.7199797463018</c:v>
                </c:pt>
                <c:pt idx="287">
                  <c:v>-4256.6246099517084</c:v>
                </c:pt>
                <c:pt idx="288">
                  <c:v>-4237.5292401571151</c:v>
                </c:pt>
                <c:pt idx="289">
                  <c:v>-4218.4338703625217</c:v>
                </c:pt>
                <c:pt idx="290">
                  <c:v>-4199.3385005679283</c:v>
                </c:pt>
                <c:pt idx="291">
                  <c:v>-4180.243130773335</c:v>
                </c:pt>
                <c:pt idx="292">
                  <c:v>-4161.1477609787416</c:v>
                </c:pt>
                <c:pt idx="293">
                  <c:v>-4142.0523911841483</c:v>
                </c:pt>
                <c:pt idx="294">
                  <c:v>-4122.9570213895549</c:v>
                </c:pt>
                <c:pt idx="295">
                  <c:v>-4103.8616515949616</c:v>
                </c:pt>
                <c:pt idx="296">
                  <c:v>-4084.7662818003682</c:v>
                </c:pt>
                <c:pt idx="297">
                  <c:v>-4065.6709120057749</c:v>
                </c:pt>
                <c:pt idx="298">
                  <c:v>-4046.5755422111815</c:v>
                </c:pt>
                <c:pt idx="299">
                  <c:v>-4027.4801724165882</c:v>
                </c:pt>
                <c:pt idx="300">
                  <c:v>-4008.3848026219948</c:v>
                </c:pt>
                <c:pt idx="301">
                  <c:v>-3989.2894328274015</c:v>
                </c:pt>
                <c:pt idx="302">
                  <c:v>-3970.1940630328081</c:v>
                </c:pt>
                <c:pt idx="303">
                  <c:v>-3951.0986932382148</c:v>
                </c:pt>
                <c:pt idx="304">
                  <c:v>-3932.0033234436214</c:v>
                </c:pt>
                <c:pt idx="305">
                  <c:v>-3912.9079536490281</c:v>
                </c:pt>
                <c:pt idx="306">
                  <c:v>-3893.8125838544347</c:v>
                </c:pt>
                <c:pt idx="307">
                  <c:v>-3874.7172140598414</c:v>
                </c:pt>
                <c:pt idx="308">
                  <c:v>-3855.621844265248</c:v>
                </c:pt>
                <c:pt idx="309">
                  <c:v>-3836.5264744706546</c:v>
                </c:pt>
                <c:pt idx="310">
                  <c:v>-3817.4311046760613</c:v>
                </c:pt>
                <c:pt idx="311">
                  <c:v>-3798.3357348814679</c:v>
                </c:pt>
                <c:pt idx="312">
                  <c:v>-3779.2403650868746</c:v>
                </c:pt>
                <c:pt idx="313">
                  <c:v>-3760.1449952922812</c:v>
                </c:pt>
                <c:pt idx="314">
                  <c:v>-3741.0496254976879</c:v>
                </c:pt>
                <c:pt idx="315">
                  <c:v>-3721.9542557030945</c:v>
                </c:pt>
                <c:pt idx="316">
                  <c:v>-3702.8588859085012</c:v>
                </c:pt>
                <c:pt idx="317">
                  <c:v>-3683.7635161139078</c:v>
                </c:pt>
                <c:pt idx="318">
                  <c:v>-3664.6681463193145</c:v>
                </c:pt>
                <c:pt idx="319">
                  <c:v>-3645.5727765247211</c:v>
                </c:pt>
                <c:pt idx="320">
                  <c:v>-3626.4774067301278</c:v>
                </c:pt>
                <c:pt idx="321">
                  <c:v>-3607.3820369355344</c:v>
                </c:pt>
                <c:pt idx="322">
                  <c:v>-3588.2866671409411</c:v>
                </c:pt>
                <c:pt idx="323">
                  <c:v>-3569.1912973463477</c:v>
                </c:pt>
                <c:pt idx="324">
                  <c:v>-3550.0959275517544</c:v>
                </c:pt>
                <c:pt idx="325">
                  <c:v>-3531.000557757161</c:v>
                </c:pt>
                <c:pt idx="326">
                  <c:v>-3511.9051879625677</c:v>
                </c:pt>
                <c:pt idx="327">
                  <c:v>-3492.8098181679743</c:v>
                </c:pt>
                <c:pt idx="328">
                  <c:v>-3473.7144483733809</c:v>
                </c:pt>
                <c:pt idx="329">
                  <c:v>-3454.6190785787876</c:v>
                </c:pt>
                <c:pt idx="330">
                  <c:v>-3435.5237087841942</c:v>
                </c:pt>
                <c:pt idx="331">
                  <c:v>-3416.4283389896009</c:v>
                </c:pt>
                <c:pt idx="332">
                  <c:v>-3397.3329691950075</c:v>
                </c:pt>
                <c:pt idx="333">
                  <c:v>-3378.2375994004142</c:v>
                </c:pt>
                <c:pt idx="334">
                  <c:v>-3359.1422296058208</c:v>
                </c:pt>
                <c:pt idx="335">
                  <c:v>-3340.0468598112275</c:v>
                </c:pt>
                <c:pt idx="336">
                  <c:v>-3320.9514900166341</c:v>
                </c:pt>
                <c:pt idx="337">
                  <c:v>-3301.8561202220408</c:v>
                </c:pt>
                <c:pt idx="338">
                  <c:v>-3282.7607504274474</c:v>
                </c:pt>
                <c:pt idx="339">
                  <c:v>-3263.6653806328541</c:v>
                </c:pt>
                <c:pt idx="340">
                  <c:v>-3244.5700108382607</c:v>
                </c:pt>
                <c:pt idx="341">
                  <c:v>-3225.4746410436674</c:v>
                </c:pt>
                <c:pt idx="342">
                  <c:v>-3206.379271249074</c:v>
                </c:pt>
                <c:pt idx="343">
                  <c:v>-3187.2839014544807</c:v>
                </c:pt>
                <c:pt idx="344">
                  <c:v>-3168.1885316598873</c:v>
                </c:pt>
                <c:pt idx="345">
                  <c:v>-3149.093161865294</c:v>
                </c:pt>
                <c:pt idx="346">
                  <c:v>-3129.9977920707006</c:v>
                </c:pt>
                <c:pt idx="347">
                  <c:v>-3110.9024222761072</c:v>
                </c:pt>
                <c:pt idx="348">
                  <c:v>-3091.8070524815139</c:v>
                </c:pt>
                <c:pt idx="349">
                  <c:v>-3072.7116826869205</c:v>
                </c:pt>
                <c:pt idx="350">
                  <c:v>-3053.6163128923272</c:v>
                </c:pt>
                <c:pt idx="351">
                  <c:v>-3034.5209430977338</c:v>
                </c:pt>
                <c:pt idx="352">
                  <c:v>-3015.4255733031405</c:v>
                </c:pt>
                <c:pt idx="353">
                  <c:v>-2996.3302035085471</c:v>
                </c:pt>
                <c:pt idx="354">
                  <c:v>-2977.2348337139538</c:v>
                </c:pt>
                <c:pt idx="355">
                  <c:v>-2958.1394639193604</c:v>
                </c:pt>
                <c:pt idx="356">
                  <c:v>-2939.0440941247671</c:v>
                </c:pt>
                <c:pt idx="357">
                  <c:v>-2919.9487243301737</c:v>
                </c:pt>
                <c:pt idx="358">
                  <c:v>-2900.8533545355804</c:v>
                </c:pt>
                <c:pt idx="359">
                  <c:v>-2881.757984740987</c:v>
                </c:pt>
                <c:pt idx="360">
                  <c:v>-2862.6626149463937</c:v>
                </c:pt>
                <c:pt idx="361">
                  <c:v>-2843.5672451518003</c:v>
                </c:pt>
                <c:pt idx="362">
                  <c:v>-2824.471875357207</c:v>
                </c:pt>
                <c:pt idx="363">
                  <c:v>-2805.3765055626136</c:v>
                </c:pt>
                <c:pt idx="364">
                  <c:v>-2786.2811357680202</c:v>
                </c:pt>
                <c:pt idx="365">
                  <c:v>-2767.1857659734269</c:v>
                </c:pt>
                <c:pt idx="366">
                  <c:v>-2748.0903961788335</c:v>
                </c:pt>
                <c:pt idx="367">
                  <c:v>-2728.9950263842402</c:v>
                </c:pt>
                <c:pt idx="368">
                  <c:v>-2709.8996565896468</c:v>
                </c:pt>
                <c:pt idx="369">
                  <c:v>-2690.8042867950535</c:v>
                </c:pt>
                <c:pt idx="370">
                  <c:v>-2671.7089170004601</c:v>
                </c:pt>
                <c:pt idx="371">
                  <c:v>-2652.6135472058668</c:v>
                </c:pt>
                <c:pt idx="372">
                  <c:v>-2633.5181774112734</c:v>
                </c:pt>
                <c:pt idx="373">
                  <c:v>-2614.4228076166801</c:v>
                </c:pt>
                <c:pt idx="374">
                  <c:v>-2595.3274378220867</c:v>
                </c:pt>
                <c:pt idx="375">
                  <c:v>-2576.2320680274934</c:v>
                </c:pt>
                <c:pt idx="376">
                  <c:v>-2557.1366982329</c:v>
                </c:pt>
                <c:pt idx="377">
                  <c:v>-2538.0413284383067</c:v>
                </c:pt>
                <c:pt idx="378">
                  <c:v>-2518.9459586437133</c:v>
                </c:pt>
                <c:pt idx="379">
                  <c:v>-2499.85058884912</c:v>
                </c:pt>
                <c:pt idx="380">
                  <c:v>-2480.7552190545266</c:v>
                </c:pt>
                <c:pt idx="381">
                  <c:v>-2461.6598492599333</c:v>
                </c:pt>
                <c:pt idx="382">
                  <c:v>-2442.5644794653399</c:v>
                </c:pt>
                <c:pt idx="383">
                  <c:v>-2423.4691096707465</c:v>
                </c:pt>
                <c:pt idx="384">
                  <c:v>-2404.3737398761532</c:v>
                </c:pt>
                <c:pt idx="385">
                  <c:v>-2385.2783700815598</c:v>
                </c:pt>
                <c:pt idx="386">
                  <c:v>-2366.1830002869665</c:v>
                </c:pt>
                <c:pt idx="387">
                  <c:v>-2347.0876304923731</c:v>
                </c:pt>
                <c:pt idx="388">
                  <c:v>-2327.9922606977798</c:v>
                </c:pt>
                <c:pt idx="389">
                  <c:v>-2308.8968909031864</c:v>
                </c:pt>
                <c:pt idx="390">
                  <c:v>-2289.8015211085931</c:v>
                </c:pt>
                <c:pt idx="391">
                  <c:v>-2270.7061513139997</c:v>
                </c:pt>
                <c:pt idx="392">
                  <c:v>-2251.6107815194064</c:v>
                </c:pt>
                <c:pt idx="393">
                  <c:v>-2232.515411724813</c:v>
                </c:pt>
                <c:pt idx="394">
                  <c:v>-2213.4200419302197</c:v>
                </c:pt>
                <c:pt idx="395">
                  <c:v>-2194.3246721356263</c:v>
                </c:pt>
                <c:pt idx="396">
                  <c:v>-2175.229302341033</c:v>
                </c:pt>
                <c:pt idx="397">
                  <c:v>-2156.1339325464396</c:v>
                </c:pt>
                <c:pt idx="398">
                  <c:v>-2137.0385627518463</c:v>
                </c:pt>
                <c:pt idx="399">
                  <c:v>-2117.9431929572529</c:v>
                </c:pt>
                <c:pt idx="400">
                  <c:v>-2098.8478231626596</c:v>
                </c:pt>
                <c:pt idx="401">
                  <c:v>-2079.7524533680662</c:v>
                </c:pt>
                <c:pt idx="402">
                  <c:v>-2060.6570835734728</c:v>
                </c:pt>
                <c:pt idx="403">
                  <c:v>-2041.5617137788797</c:v>
                </c:pt>
                <c:pt idx="404">
                  <c:v>-2022.4663439842866</c:v>
                </c:pt>
                <c:pt idx="405">
                  <c:v>-2003.3709741896935</c:v>
                </c:pt>
                <c:pt idx="406">
                  <c:v>-1984.2756043951003</c:v>
                </c:pt>
                <c:pt idx="407">
                  <c:v>-1965.1802346005072</c:v>
                </c:pt>
                <c:pt idx="408">
                  <c:v>-1946.0848648059141</c:v>
                </c:pt>
                <c:pt idx="409">
                  <c:v>-1926.989495011321</c:v>
                </c:pt>
                <c:pt idx="410">
                  <c:v>-1907.8941252167278</c:v>
                </c:pt>
                <c:pt idx="411">
                  <c:v>-1888.7987554221347</c:v>
                </c:pt>
                <c:pt idx="412">
                  <c:v>-1869.7033856275416</c:v>
                </c:pt>
                <c:pt idx="413">
                  <c:v>-1850.6080158329485</c:v>
                </c:pt>
                <c:pt idx="414">
                  <c:v>-1831.5126460383553</c:v>
                </c:pt>
                <c:pt idx="415">
                  <c:v>-1812.4172762437622</c:v>
                </c:pt>
                <c:pt idx="416">
                  <c:v>-1793.3219064491691</c:v>
                </c:pt>
                <c:pt idx="417">
                  <c:v>-1774.226536654576</c:v>
                </c:pt>
                <c:pt idx="418">
                  <c:v>-1755.1311668599828</c:v>
                </c:pt>
                <c:pt idx="419">
                  <c:v>-1736.0357970653897</c:v>
                </c:pt>
                <c:pt idx="420">
                  <c:v>-1716.9404272707966</c:v>
                </c:pt>
                <c:pt idx="421">
                  <c:v>-1697.8450574762035</c:v>
                </c:pt>
                <c:pt idx="422">
                  <c:v>-1678.7496876816103</c:v>
                </c:pt>
                <c:pt idx="423">
                  <c:v>-1659.6543178870172</c:v>
                </c:pt>
                <c:pt idx="424">
                  <c:v>-1640.5589480924241</c:v>
                </c:pt>
                <c:pt idx="425">
                  <c:v>-1621.463578297831</c:v>
                </c:pt>
                <c:pt idx="426">
                  <c:v>-1602.3682085032378</c:v>
                </c:pt>
                <c:pt idx="427">
                  <c:v>-1583.2728387086447</c:v>
                </c:pt>
                <c:pt idx="428">
                  <c:v>-1564.1774689140516</c:v>
                </c:pt>
                <c:pt idx="429">
                  <c:v>-1545.0820991194585</c:v>
                </c:pt>
                <c:pt idx="430">
                  <c:v>-1525.9867293248653</c:v>
                </c:pt>
                <c:pt idx="431">
                  <c:v>-1506.8913595302722</c:v>
                </c:pt>
                <c:pt idx="432">
                  <c:v>-1487.7959897356791</c:v>
                </c:pt>
                <c:pt idx="433">
                  <c:v>-1468.700619941086</c:v>
                </c:pt>
                <c:pt idx="434">
                  <c:v>-1449.6052501464928</c:v>
                </c:pt>
                <c:pt idx="435">
                  <c:v>-1430.5098803518997</c:v>
                </c:pt>
                <c:pt idx="436">
                  <c:v>-1411.4145105573066</c:v>
                </c:pt>
                <c:pt idx="437">
                  <c:v>-1392.3191407627135</c:v>
                </c:pt>
                <c:pt idx="438">
                  <c:v>-1373.2237709681203</c:v>
                </c:pt>
                <c:pt idx="439">
                  <c:v>-1354.1284011735272</c:v>
                </c:pt>
                <c:pt idx="440">
                  <c:v>-1335.0330313789341</c:v>
                </c:pt>
                <c:pt idx="441">
                  <c:v>-1315.937661584341</c:v>
                </c:pt>
                <c:pt idx="442">
                  <c:v>-1296.8422917897478</c:v>
                </c:pt>
                <c:pt idx="443">
                  <c:v>-1277.7469219951547</c:v>
                </c:pt>
                <c:pt idx="444">
                  <c:v>-1258.6515522005616</c:v>
                </c:pt>
                <c:pt idx="445">
                  <c:v>-1239.5561824059685</c:v>
                </c:pt>
                <c:pt idx="446">
                  <c:v>-1220.4608126113753</c:v>
                </c:pt>
                <c:pt idx="447">
                  <c:v>-1201.3654428167822</c:v>
                </c:pt>
                <c:pt idx="448">
                  <c:v>-1182.2700730221891</c:v>
                </c:pt>
                <c:pt idx="449">
                  <c:v>-1163.174703227596</c:v>
                </c:pt>
                <c:pt idx="450">
                  <c:v>-1144.0793334330028</c:v>
                </c:pt>
                <c:pt idx="451">
                  <c:v>-1124.9839636384097</c:v>
                </c:pt>
                <c:pt idx="452">
                  <c:v>-1105.8885938438166</c:v>
                </c:pt>
                <c:pt idx="453">
                  <c:v>-1086.7932240492235</c:v>
                </c:pt>
                <c:pt idx="454">
                  <c:v>-1067.6978542546303</c:v>
                </c:pt>
                <c:pt idx="455">
                  <c:v>-1048.6024844600372</c:v>
                </c:pt>
                <c:pt idx="456">
                  <c:v>-1029.5071146654441</c:v>
                </c:pt>
                <c:pt idx="457">
                  <c:v>-1010.4117448708508</c:v>
                </c:pt>
                <c:pt idx="458">
                  <c:v>-991.3163750762576</c:v>
                </c:pt>
                <c:pt idx="459">
                  <c:v>-972.22100528166436</c:v>
                </c:pt>
                <c:pt idx="460">
                  <c:v>-953.12563548707112</c:v>
                </c:pt>
                <c:pt idx="461">
                  <c:v>-934.03026569247788</c:v>
                </c:pt>
                <c:pt idx="462">
                  <c:v>-914.93489589788464</c:v>
                </c:pt>
                <c:pt idx="463">
                  <c:v>-895.8395261032914</c:v>
                </c:pt>
                <c:pt idx="464">
                  <c:v>-876.74415630869817</c:v>
                </c:pt>
                <c:pt idx="465">
                  <c:v>-857.64878651410493</c:v>
                </c:pt>
                <c:pt idx="466">
                  <c:v>-838.55341671951169</c:v>
                </c:pt>
                <c:pt idx="467">
                  <c:v>-819.45804692491845</c:v>
                </c:pt>
                <c:pt idx="468">
                  <c:v>-800.36267713032521</c:v>
                </c:pt>
                <c:pt idx="469">
                  <c:v>-781.26730733573197</c:v>
                </c:pt>
                <c:pt idx="470">
                  <c:v>-762.17193754113873</c:v>
                </c:pt>
                <c:pt idx="471">
                  <c:v>-743.07656774654549</c:v>
                </c:pt>
                <c:pt idx="472">
                  <c:v>-723.98119795195225</c:v>
                </c:pt>
                <c:pt idx="473">
                  <c:v>-704.88582815735901</c:v>
                </c:pt>
                <c:pt idx="474">
                  <c:v>-685.79045836276578</c:v>
                </c:pt>
                <c:pt idx="475">
                  <c:v>-666.69508856817254</c:v>
                </c:pt>
                <c:pt idx="476">
                  <c:v>-647.5997187735793</c:v>
                </c:pt>
                <c:pt idx="477">
                  <c:v>-628.50434897898606</c:v>
                </c:pt>
                <c:pt idx="478">
                  <c:v>-609.40897918439282</c:v>
                </c:pt>
                <c:pt idx="479">
                  <c:v>-590.31360938979958</c:v>
                </c:pt>
                <c:pt idx="480">
                  <c:v>-571.21823959520634</c:v>
                </c:pt>
                <c:pt idx="481">
                  <c:v>-552.1228698006131</c:v>
                </c:pt>
                <c:pt idx="482">
                  <c:v>-533.02750000601986</c:v>
                </c:pt>
                <c:pt idx="483">
                  <c:v>-513.93213021142662</c:v>
                </c:pt>
                <c:pt idx="484">
                  <c:v>-494.83676041683344</c:v>
                </c:pt>
                <c:pt idx="485">
                  <c:v>-475.74139062224026</c:v>
                </c:pt>
                <c:pt idx="486">
                  <c:v>-456.64602082764708</c:v>
                </c:pt>
                <c:pt idx="487">
                  <c:v>-437.5506510330539</c:v>
                </c:pt>
                <c:pt idx="488">
                  <c:v>-418.45528123846071</c:v>
                </c:pt>
                <c:pt idx="489">
                  <c:v>-399.35991144386753</c:v>
                </c:pt>
                <c:pt idx="490">
                  <c:v>-380.26454164927435</c:v>
                </c:pt>
                <c:pt idx="491">
                  <c:v>-361.16917185468117</c:v>
                </c:pt>
                <c:pt idx="492">
                  <c:v>-342.07380206008798</c:v>
                </c:pt>
                <c:pt idx="493">
                  <c:v>-322.9784322654948</c:v>
                </c:pt>
                <c:pt idx="494">
                  <c:v>-303.88306247090162</c:v>
                </c:pt>
                <c:pt idx="495">
                  <c:v>-284.78769267630844</c:v>
                </c:pt>
                <c:pt idx="496">
                  <c:v>-265.69232288171526</c:v>
                </c:pt>
                <c:pt idx="497">
                  <c:v>-246.59695308712205</c:v>
                </c:pt>
                <c:pt idx="498">
                  <c:v>-227.50158329252884</c:v>
                </c:pt>
                <c:pt idx="499">
                  <c:v>-208.40621349793562</c:v>
                </c:pt>
                <c:pt idx="500">
                  <c:v>-189.31084370334241</c:v>
                </c:pt>
                <c:pt idx="501">
                  <c:v>-170.2154739087492</c:v>
                </c:pt>
                <c:pt idx="502">
                  <c:v>-151.12010411415599</c:v>
                </c:pt>
                <c:pt idx="503">
                  <c:v>-132.02473431956278</c:v>
                </c:pt>
                <c:pt idx="504">
                  <c:v>-112.92936452496959</c:v>
                </c:pt>
                <c:pt idx="505">
                  <c:v>-93.833994730376389</c:v>
                </c:pt>
                <c:pt idx="506">
                  <c:v>-74.738624935783193</c:v>
                </c:pt>
                <c:pt idx="507">
                  <c:v>-55.643255141189996</c:v>
                </c:pt>
                <c:pt idx="508">
                  <c:v>-36.5478853465968</c:v>
                </c:pt>
                <c:pt idx="509">
                  <c:v>-17.4525155520036</c:v>
                </c:pt>
                <c:pt idx="510">
                  <c:v>1.6428542425895998</c:v>
                </c:pt>
                <c:pt idx="511">
                  <c:v>20.7382240371828</c:v>
                </c:pt>
                <c:pt idx="512">
                  <c:v>39.833593831776</c:v>
                </c:pt>
                <c:pt idx="513">
                  <c:v>58.928963626369196</c:v>
                </c:pt>
                <c:pt idx="514">
                  <c:v>78.024333420962392</c:v>
                </c:pt>
                <c:pt idx="515">
                  <c:v>97.119703215555589</c:v>
                </c:pt>
                <c:pt idx="516">
                  <c:v>116.21507301014879</c:v>
                </c:pt>
                <c:pt idx="517">
                  <c:v>135.310442804742</c:v>
                </c:pt>
                <c:pt idx="518">
                  <c:v>154.40581259933521</c:v>
                </c:pt>
                <c:pt idx="519">
                  <c:v>173.50118239392842</c:v>
                </c:pt>
                <c:pt idx="520">
                  <c:v>192.59655218852163</c:v>
                </c:pt>
                <c:pt idx="521">
                  <c:v>211.69192198311484</c:v>
                </c:pt>
                <c:pt idx="522">
                  <c:v>230.78729177770805</c:v>
                </c:pt>
                <c:pt idx="523">
                  <c:v>249.88266157230126</c:v>
                </c:pt>
                <c:pt idx="524">
                  <c:v>268.97803136689447</c:v>
                </c:pt>
                <c:pt idx="525">
                  <c:v>288.07340116148765</c:v>
                </c:pt>
                <c:pt idx="526">
                  <c:v>307.16877095608083</c:v>
                </c:pt>
                <c:pt idx="527">
                  <c:v>326.26414075067402</c:v>
                </c:pt>
                <c:pt idx="528">
                  <c:v>345.3595105452672</c:v>
                </c:pt>
                <c:pt idx="529">
                  <c:v>364.45488033986038</c:v>
                </c:pt>
                <c:pt idx="530">
                  <c:v>383.55025013445356</c:v>
                </c:pt>
                <c:pt idx="531">
                  <c:v>402.64561992904675</c:v>
                </c:pt>
                <c:pt idx="532">
                  <c:v>421.74098972363993</c:v>
                </c:pt>
                <c:pt idx="533">
                  <c:v>440.83635951823311</c:v>
                </c:pt>
                <c:pt idx="534">
                  <c:v>459.93172931282629</c:v>
                </c:pt>
                <c:pt idx="535">
                  <c:v>479.02709910741947</c:v>
                </c:pt>
                <c:pt idx="536">
                  <c:v>498.12246890201266</c:v>
                </c:pt>
                <c:pt idx="537">
                  <c:v>517.2178386966059</c:v>
                </c:pt>
                <c:pt idx="538">
                  <c:v>536.31320849119913</c:v>
                </c:pt>
                <c:pt idx="539">
                  <c:v>555.40857828579237</c:v>
                </c:pt>
                <c:pt idx="540">
                  <c:v>574.50394808038561</c:v>
                </c:pt>
                <c:pt idx="541">
                  <c:v>593.59931787497885</c:v>
                </c:pt>
                <c:pt idx="542">
                  <c:v>612.69468766957209</c:v>
                </c:pt>
                <c:pt idx="543">
                  <c:v>631.79005746416533</c:v>
                </c:pt>
                <c:pt idx="544">
                  <c:v>650.88542725875857</c:v>
                </c:pt>
                <c:pt idx="545">
                  <c:v>669.98079705335181</c:v>
                </c:pt>
                <c:pt idx="546">
                  <c:v>689.07616684794505</c:v>
                </c:pt>
                <c:pt idx="547">
                  <c:v>708.17153664253829</c:v>
                </c:pt>
                <c:pt idx="548">
                  <c:v>727.26690643713152</c:v>
                </c:pt>
                <c:pt idx="549">
                  <c:v>746.36227623172476</c:v>
                </c:pt>
                <c:pt idx="550">
                  <c:v>765.457646026318</c:v>
                </c:pt>
                <c:pt idx="551">
                  <c:v>784.55301582091124</c:v>
                </c:pt>
                <c:pt idx="552">
                  <c:v>803.64838561550448</c:v>
                </c:pt>
                <c:pt idx="553">
                  <c:v>822.74375541009772</c:v>
                </c:pt>
                <c:pt idx="554">
                  <c:v>841.83912520469096</c:v>
                </c:pt>
                <c:pt idx="555">
                  <c:v>860.9344949992842</c:v>
                </c:pt>
                <c:pt idx="556">
                  <c:v>880.02986479387744</c:v>
                </c:pt>
                <c:pt idx="557">
                  <c:v>899.12523458847068</c:v>
                </c:pt>
                <c:pt idx="558">
                  <c:v>918.22060438306391</c:v>
                </c:pt>
                <c:pt idx="559">
                  <c:v>937.31597417765715</c:v>
                </c:pt>
                <c:pt idx="560">
                  <c:v>956.41134397225039</c:v>
                </c:pt>
                <c:pt idx="561">
                  <c:v>975.50671376684363</c:v>
                </c:pt>
                <c:pt idx="562">
                  <c:v>994.60208356143687</c:v>
                </c:pt>
                <c:pt idx="563">
                  <c:v>1013.6974533560301</c:v>
                </c:pt>
                <c:pt idx="564">
                  <c:v>1032.7928231506232</c:v>
                </c:pt>
                <c:pt idx="565">
                  <c:v>1051.8881929452164</c:v>
                </c:pt>
                <c:pt idx="566">
                  <c:v>1070.9835627398095</c:v>
                </c:pt>
                <c:pt idx="567">
                  <c:v>1090.0789325344026</c:v>
                </c:pt>
                <c:pt idx="568">
                  <c:v>1109.1743023289957</c:v>
                </c:pt>
                <c:pt idx="569">
                  <c:v>1128.2696721235889</c:v>
                </c:pt>
                <c:pt idx="570">
                  <c:v>1147.365041918182</c:v>
                </c:pt>
                <c:pt idx="571">
                  <c:v>1166.4604117127751</c:v>
                </c:pt>
                <c:pt idx="572">
                  <c:v>1185.5557815073682</c:v>
                </c:pt>
                <c:pt idx="573">
                  <c:v>1204.6511513019614</c:v>
                </c:pt>
                <c:pt idx="574">
                  <c:v>1223.7465210965545</c:v>
                </c:pt>
                <c:pt idx="575">
                  <c:v>1242.8418908911476</c:v>
                </c:pt>
                <c:pt idx="576">
                  <c:v>1261.9372606857407</c:v>
                </c:pt>
                <c:pt idx="577">
                  <c:v>1281.0326304803339</c:v>
                </c:pt>
                <c:pt idx="578">
                  <c:v>1300.128000274927</c:v>
                </c:pt>
                <c:pt idx="579">
                  <c:v>1319.2233700695201</c:v>
                </c:pt>
                <c:pt idx="580">
                  <c:v>1338.3187398641132</c:v>
                </c:pt>
                <c:pt idx="581">
                  <c:v>1357.4141096587064</c:v>
                </c:pt>
                <c:pt idx="582">
                  <c:v>1376.5094794532995</c:v>
                </c:pt>
                <c:pt idx="583">
                  <c:v>1395.6048492478926</c:v>
                </c:pt>
                <c:pt idx="584">
                  <c:v>1414.7002190424857</c:v>
                </c:pt>
                <c:pt idx="585">
                  <c:v>1433.7955888370789</c:v>
                </c:pt>
                <c:pt idx="586">
                  <c:v>1452.890958631672</c:v>
                </c:pt>
                <c:pt idx="587">
                  <c:v>1471.9863284262651</c:v>
                </c:pt>
                <c:pt idx="588">
                  <c:v>1491.0816982208582</c:v>
                </c:pt>
                <c:pt idx="589">
                  <c:v>1510.1770680154514</c:v>
                </c:pt>
                <c:pt idx="590">
                  <c:v>1529.2724378100445</c:v>
                </c:pt>
                <c:pt idx="591">
                  <c:v>1548.3678076046376</c:v>
                </c:pt>
                <c:pt idx="592">
                  <c:v>1567.4631773992307</c:v>
                </c:pt>
                <c:pt idx="593">
                  <c:v>1586.5585471938239</c:v>
                </c:pt>
                <c:pt idx="594">
                  <c:v>1605.653916988417</c:v>
                </c:pt>
                <c:pt idx="595">
                  <c:v>1624.7492867830101</c:v>
                </c:pt>
                <c:pt idx="596">
                  <c:v>1643.8446565776032</c:v>
                </c:pt>
                <c:pt idx="597">
                  <c:v>1662.9400263721964</c:v>
                </c:pt>
                <c:pt idx="598">
                  <c:v>1682.0353961667895</c:v>
                </c:pt>
                <c:pt idx="599">
                  <c:v>1701.1307659613826</c:v>
                </c:pt>
                <c:pt idx="600">
                  <c:v>1720.2261357559757</c:v>
                </c:pt>
                <c:pt idx="601">
                  <c:v>1739.3215055505689</c:v>
                </c:pt>
                <c:pt idx="602">
                  <c:v>1758.416875345162</c:v>
                </c:pt>
                <c:pt idx="603">
                  <c:v>1777.5122451397551</c:v>
                </c:pt>
                <c:pt idx="604">
                  <c:v>1796.6076149343482</c:v>
                </c:pt>
                <c:pt idx="605">
                  <c:v>1815.7029847289414</c:v>
                </c:pt>
                <c:pt idx="606">
                  <c:v>1834.7983545235345</c:v>
                </c:pt>
                <c:pt idx="607">
                  <c:v>1853.8937243181276</c:v>
                </c:pt>
                <c:pt idx="608">
                  <c:v>1872.9890941127207</c:v>
                </c:pt>
                <c:pt idx="609">
                  <c:v>1892.0844639073139</c:v>
                </c:pt>
                <c:pt idx="610">
                  <c:v>1911.179833701907</c:v>
                </c:pt>
                <c:pt idx="611">
                  <c:v>1930.2752034965001</c:v>
                </c:pt>
                <c:pt idx="612">
                  <c:v>1949.3705732910933</c:v>
                </c:pt>
                <c:pt idx="613">
                  <c:v>1968.4659430856864</c:v>
                </c:pt>
                <c:pt idx="614">
                  <c:v>1987.5613128802795</c:v>
                </c:pt>
                <c:pt idx="615">
                  <c:v>2006.6566826748726</c:v>
                </c:pt>
                <c:pt idx="616">
                  <c:v>2025.7520524694658</c:v>
                </c:pt>
                <c:pt idx="617">
                  <c:v>2044.8474222640589</c:v>
                </c:pt>
                <c:pt idx="618">
                  <c:v>2063.9427920586522</c:v>
                </c:pt>
                <c:pt idx="619">
                  <c:v>2083.0381618532456</c:v>
                </c:pt>
                <c:pt idx="620">
                  <c:v>2102.1335316478389</c:v>
                </c:pt>
                <c:pt idx="621">
                  <c:v>2121.2289014424323</c:v>
                </c:pt>
                <c:pt idx="622">
                  <c:v>2140.3242712370256</c:v>
                </c:pt>
              </c:numCache>
            </c:numRef>
          </c:xVal>
          <c:yVal>
            <c:numRef>
              <c:f>Data!$K$2:$K$1148</c:f>
              <c:numCache>
                <c:formatCode>0.00</c:formatCode>
                <c:ptCount val="1147"/>
                <c:pt idx="16">
                  <c:v>22.11666666666666</c:v>
                </c:pt>
                <c:pt idx="17">
                  <c:v>1.5166666666666657</c:v>
                </c:pt>
                <c:pt idx="18">
                  <c:v>-17.116666666666674</c:v>
                </c:pt>
                <c:pt idx="19">
                  <c:v>12.166666666666671</c:v>
                </c:pt>
                <c:pt idx="20">
                  <c:v>-3.0666666666666629</c:v>
                </c:pt>
                <c:pt idx="21">
                  <c:v>-4.1499999999999986</c:v>
                </c:pt>
                <c:pt idx="22">
                  <c:v>9.8333333333333357</c:v>
                </c:pt>
                <c:pt idx="23">
                  <c:v>-3.0166666666666728</c:v>
                </c:pt>
                <c:pt idx="24">
                  <c:v>-2.6999999999999993</c:v>
                </c:pt>
                <c:pt idx="25">
                  <c:v>2</c:v>
                </c:pt>
                <c:pt idx="26">
                  <c:v>-0.34999999999999964</c:v>
                </c:pt>
                <c:pt idx="27">
                  <c:v>-4.1833333333333345</c:v>
                </c:pt>
                <c:pt idx="28">
                  <c:v>-0.69999999999999929</c:v>
                </c:pt>
                <c:pt idx="29">
                  <c:v>1.9833333333333343</c:v>
                </c:pt>
                <c:pt idx="30">
                  <c:v>0.13333333333333286</c:v>
                </c:pt>
                <c:pt idx="31">
                  <c:v>0.95000000000000107</c:v>
                </c:pt>
                <c:pt idx="32">
                  <c:v>0.96666666666666679</c:v>
                </c:pt>
                <c:pt idx="33">
                  <c:v>-2.9666666666666668</c:v>
                </c:pt>
                <c:pt idx="34">
                  <c:v>-4.9666666666666686</c:v>
                </c:pt>
                <c:pt idx="35">
                  <c:v>7.966666666666665</c:v>
                </c:pt>
                <c:pt idx="36">
                  <c:v>-3.2500000000000036</c:v>
                </c:pt>
                <c:pt idx="37">
                  <c:v>-6.1499999999999986</c:v>
                </c:pt>
                <c:pt idx="38">
                  <c:v>-6.8999999999999986</c:v>
                </c:pt>
                <c:pt idx="39">
                  <c:v>16.966666666666654</c:v>
                </c:pt>
                <c:pt idx="40">
                  <c:v>3.0499999999999972</c:v>
                </c:pt>
                <c:pt idx="41">
                  <c:v>-4.0333333333333172</c:v>
                </c:pt>
                <c:pt idx="42">
                  <c:v>2.0166666666666586</c:v>
                </c:pt>
                <c:pt idx="43">
                  <c:v>-0.86666666666666714</c:v>
                </c:pt>
                <c:pt idx="44">
                  <c:v>-10.266666666666666</c:v>
                </c:pt>
                <c:pt idx="45">
                  <c:v>7.1000000000000085</c:v>
                </c:pt>
                <c:pt idx="46">
                  <c:v>4.25</c:v>
                </c:pt>
                <c:pt idx="47">
                  <c:v>-1.7499999999999929</c:v>
                </c:pt>
                <c:pt idx="48">
                  <c:v>2.7666666666666657</c:v>
                </c:pt>
                <c:pt idx="49">
                  <c:v>-4.2333333333333343</c:v>
                </c:pt>
                <c:pt idx="50">
                  <c:v>-4.6999999999999957</c:v>
                </c:pt>
                <c:pt idx="51">
                  <c:v>10.799999999999997</c:v>
                </c:pt>
                <c:pt idx="52">
                  <c:v>-5.9666666666666686</c:v>
                </c:pt>
                <c:pt idx="53">
                  <c:v>-5.6166666666666671</c:v>
                </c:pt>
                <c:pt idx="54">
                  <c:v>8.4000000000000021</c:v>
                </c:pt>
                <c:pt idx="55">
                  <c:v>-9.7833333333333385</c:v>
                </c:pt>
                <c:pt idx="56">
                  <c:v>4.6000000000000014</c:v>
                </c:pt>
                <c:pt idx="57">
                  <c:v>8.06666666666667</c:v>
                </c:pt>
                <c:pt idx="58">
                  <c:v>-4.0666666666666629</c:v>
                </c:pt>
                <c:pt idx="59">
                  <c:v>-4.0833333333333393</c:v>
                </c:pt>
                <c:pt idx="60">
                  <c:v>-1.8666666666666671</c:v>
                </c:pt>
                <c:pt idx="61">
                  <c:v>7.9666666666666615</c:v>
                </c:pt>
                <c:pt idx="62">
                  <c:v>-2.3833333333333329</c:v>
                </c:pt>
                <c:pt idx="63">
                  <c:v>-4.3000000000000007</c:v>
                </c:pt>
                <c:pt idx="64">
                  <c:v>-4.8666666666666707</c:v>
                </c:pt>
                <c:pt idx="65">
                  <c:v>10.416666666666664</c:v>
                </c:pt>
                <c:pt idx="66">
                  <c:v>0</c:v>
                </c:pt>
                <c:pt idx="67">
                  <c:v>-2.716666666666665</c:v>
                </c:pt>
                <c:pt idx="68">
                  <c:v>-0.85000000000000142</c:v>
                </c:pt>
                <c:pt idx="69">
                  <c:v>-3.4333333333333265</c:v>
                </c:pt>
                <c:pt idx="70">
                  <c:v>0.38333333333333286</c:v>
                </c:pt>
                <c:pt idx="71">
                  <c:v>0.4166666666666643</c:v>
                </c:pt>
                <c:pt idx="72">
                  <c:v>4.7833333333333243</c:v>
                </c:pt>
                <c:pt idx="73">
                  <c:v>0.80000000000000426</c:v>
                </c:pt>
                <c:pt idx="74">
                  <c:v>-0.70000000000000284</c:v>
                </c:pt>
                <c:pt idx="75">
                  <c:v>5.3333333333333286</c:v>
                </c:pt>
                <c:pt idx="76">
                  <c:v>-3.6666666666666643</c:v>
                </c:pt>
                <c:pt idx="77">
                  <c:v>-3.6666666666666679</c:v>
                </c:pt>
                <c:pt idx="78">
                  <c:v>0.80000000000000071</c:v>
                </c:pt>
                <c:pt idx="79">
                  <c:v>-0.28333333333333499</c:v>
                </c:pt>
                <c:pt idx="80">
                  <c:v>-1.3666666666666654</c:v>
                </c:pt>
                <c:pt idx="81">
                  <c:v>4.9999999999998934E-2</c:v>
                </c:pt>
                <c:pt idx="82">
                  <c:v>1</c:v>
                </c:pt>
                <c:pt idx="83">
                  <c:v>-7.4499999999999993</c:v>
                </c:pt>
                <c:pt idx="84">
                  <c:v>5.0833333333333321</c:v>
                </c:pt>
                <c:pt idx="85">
                  <c:v>1.6666666666666643</c:v>
                </c:pt>
                <c:pt idx="86">
                  <c:v>3.5833333333333357</c:v>
                </c:pt>
                <c:pt idx="87">
                  <c:v>-5.1499999999999986</c:v>
                </c:pt>
                <c:pt idx="88">
                  <c:v>-6.0499999999999972</c:v>
                </c:pt>
                <c:pt idx="89">
                  <c:v>13.11666666666666</c:v>
                </c:pt>
                <c:pt idx="90">
                  <c:v>-4.4166666666666643</c:v>
                </c:pt>
                <c:pt idx="91">
                  <c:v>0.88333333333333286</c:v>
                </c:pt>
                <c:pt idx="92">
                  <c:v>5.6833333333333371</c:v>
                </c:pt>
                <c:pt idx="93">
                  <c:v>-7.61666666666666</c:v>
                </c:pt>
                <c:pt idx="94">
                  <c:v>-0.55000000000000071</c:v>
                </c:pt>
                <c:pt idx="95">
                  <c:v>-4.0833333333333357</c:v>
                </c:pt>
                <c:pt idx="96">
                  <c:v>4.2333333333333414</c:v>
                </c:pt>
                <c:pt idx="97">
                  <c:v>1.86666666666666</c:v>
                </c:pt>
                <c:pt idx="98">
                  <c:v>-5.2000000000000028</c:v>
                </c:pt>
                <c:pt idx="99">
                  <c:v>8.6666666666666714</c:v>
                </c:pt>
                <c:pt idx="100">
                  <c:v>-5.25</c:v>
                </c:pt>
                <c:pt idx="101">
                  <c:v>-0.50000000000000711</c:v>
                </c:pt>
                <c:pt idx="102">
                  <c:v>1.3000000000000043</c:v>
                </c:pt>
                <c:pt idx="103">
                  <c:v>4.4000000000000057</c:v>
                </c:pt>
                <c:pt idx="104">
                  <c:v>-3.56666666666667</c:v>
                </c:pt>
                <c:pt idx="105">
                  <c:v>-3.9000000000000057</c:v>
                </c:pt>
                <c:pt idx="106">
                  <c:v>-0.28333333333333144</c:v>
                </c:pt>
                <c:pt idx="107">
                  <c:v>5.5500000000000043</c:v>
                </c:pt>
                <c:pt idx="108">
                  <c:v>-2.86666666666666</c:v>
                </c:pt>
                <c:pt idx="109">
                  <c:v>-0.18333333333333002</c:v>
                </c:pt>
                <c:pt idx="110">
                  <c:v>0.21666666666666146</c:v>
                </c:pt>
                <c:pt idx="111">
                  <c:v>12.25</c:v>
                </c:pt>
                <c:pt idx="112">
                  <c:v>-6.3833333333333364</c:v>
                </c:pt>
                <c:pt idx="113">
                  <c:v>-8.5833333333333339</c:v>
                </c:pt>
                <c:pt idx="114">
                  <c:v>5.0166666666666675</c:v>
                </c:pt>
                <c:pt idx="115">
                  <c:v>0.76666666666666572</c:v>
                </c:pt>
                <c:pt idx="116">
                  <c:v>-7.8333333333333321</c:v>
                </c:pt>
                <c:pt idx="117">
                  <c:v>8.4666666666666668</c:v>
                </c:pt>
                <c:pt idx="118">
                  <c:v>-2.9166666666666661</c:v>
                </c:pt>
                <c:pt idx="119">
                  <c:v>0.93333333333333357</c:v>
                </c:pt>
                <c:pt idx="120">
                  <c:v>-4.0666666666666655</c:v>
                </c:pt>
                <c:pt idx="121">
                  <c:v>-0.46666666666666501</c:v>
                </c:pt>
                <c:pt idx="122">
                  <c:v>-2.1666666666666679</c:v>
                </c:pt>
                <c:pt idx="123">
                  <c:v>9.5333333333333385</c:v>
                </c:pt>
                <c:pt idx="124">
                  <c:v>-2.0499999999999972</c:v>
                </c:pt>
                <c:pt idx="125">
                  <c:v>-3.3333333333334991E-2</c:v>
                </c:pt>
                <c:pt idx="126">
                  <c:v>0.46666666666666501</c:v>
                </c:pt>
                <c:pt idx="127">
                  <c:v>-1.6333333333333364</c:v>
                </c:pt>
                <c:pt idx="128">
                  <c:v>-6.6666666666666679</c:v>
                </c:pt>
                <c:pt idx="129">
                  <c:v>4.9500000000000028</c:v>
                </c:pt>
                <c:pt idx="130">
                  <c:v>1.3166666666666629</c:v>
                </c:pt>
                <c:pt idx="131">
                  <c:v>-12</c:v>
                </c:pt>
                <c:pt idx="132">
                  <c:v>19.166666666666671</c:v>
                </c:pt>
                <c:pt idx="133">
                  <c:v>0.8333333333333357</c:v>
                </c:pt>
                <c:pt idx="134">
                  <c:v>-12.900000000000006</c:v>
                </c:pt>
                <c:pt idx="135">
                  <c:v>5.5666666666666664</c:v>
                </c:pt>
                <c:pt idx="136">
                  <c:v>-1.38333333333334</c:v>
                </c:pt>
                <c:pt idx="137">
                  <c:v>-4.7000000000000028</c:v>
                </c:pt>
                <c:pt idx="138">
                  <c:v>13.466666666666669</c:v>
                </c:pt>
                <c:pt idx="139">
                  <c:v>-2.5833333333333286</c:v>
                </c:pt>
                <c:pt idx="140">
                  <c:v>-4.1166666666666654</c:v>
                </c:pt>
                <c:pt idx="141">
                  <c:v>-1.8333333333333339</c:v>
                </c:pt>
                <c:pt idx="142">
                  <c:v>-2.8166666666666682</c:v>
                </c:pt>
                <c:pt idx="143">
                  <c:v>1.7000000000000011</c:v>
                </c:pt>
                <c:pt idx="144">
                  <c:v>-3.5</c:v>
                </c:pt>
                <c:pt idx="145">
                  <c:v>5.4000000000000021</c:v>
                </c:pt>
                <c:pt idx="146">
                  <c:v>-4.8833333333333329</c:v>
                </c:pt>
                <c:pt idx="147">
                  <c:v>8.5999999999999943</c:v>
                </c:pt>
                <c:pt idx="148">
                  <c:v>-9.93333333333333</c:v>
                </c:pt>
                <c:pt idx="149">
                  <c:v>-2.1000000000000085</c:v>
                </c:pt>
                <c:pt idx="150">
                  <c:v>12.949999999999996</c:v>
                </c:pt>
                <c:pt idx="151">
                  <c:v>0.51666666666667282</c:v>
                </c:pt>
                <c:pt idx="152">
                  <c:v>-4.4833333333333343</c:v>
                </c:pt>
                <c:pt idx="153">
                  <c:v>-3.7166666666666615</c:v>
                </c:pt>
                <c:pt idx="154">
                  <c:v>-0.36666666666666714</c:v>
                </c:pt>
                <c:pt idx="155">
                  <c:v>4.7000000000000028</c:v>
                </c:pt>
                <c:pt idx="156">
                  <c:v>-2.0833333333333357</c:v>
                </c:pt>
                <c:pt idx="157">
                  <c:v>-5.5166666666666586</c:v>
                </c:pt>
                <c:pt idx="158">
                  <c:v>11.449999999999996</c:v>
                </c:pt>
                <c:pt idx="159">
                  <c:v>-3.0499999999999972</c:v>
                </c:pt>
                <c:pt idx="160">
                  <c:v>-2.18333333333333</c:v>
                </c:pt>
                <c:pt idx="161">
                  <c:v>5.93333333333333</c:v>
                </c:pt>
                <c:pt idx="162">
                  <c:v>-11.466666666666669</c:v>
                </c:pt>
                <c:pt idx="163">
                  <c:v>5.18333333333333</c:v>
                </c:pt>
                <c:pt idx="164">
                  <c:v>2.4499999999999957</c:v>
                </c:pt>
                <c:pt idx="165">
                  <c:v>-4.0166666666666657</c:v>
                </c:pt>
                <c:pt idx="166">
                  <c:v>-3.1166666666666671</c:v>
                </c:pt>
                <c:pt idx="167">
                  <c:v>4.2166666666666757</c:v>
                </c:pt>
                <c:pt idx="168">
                  <c:v>2.3000000000000043</c:v>
                </c:pt>
                <c:pt idx="169">
                  <c:v>-0.63333333333333997</c:v>
                </c:pt>
                <c:pt idx="170">
                  <c:v>2.7833333333333314</c:v>
                </c:pt>
                <c:pt idx="171">
                  <c:v>-0.61666666666666714</c:v>
                </c:pt>
                <c:pt idx="172">
                  <c:v>-2.1833333333333336</c:v>
                </c:pt>
                <c:pt idx="173">
                  <c:v>-1.3666666666666671</c:v>
                </c:pt>
                <c:pt idx="174">
                  <c:v>0.85000000000000142</c:v>
                </c:pt>
                <c:pt idx="175">
                  <c:v>-0.21666666666666679</c:v>
                </c:pt>
                <c:pt idx="176">
                  <c:v>-3.4166666666666661</c:v>
                </c:pt>
                <c:pt idx="177">
                  <c:v>2.5500000000000007</c:v>
                </c:pt>
                <c:pt idx="178">
                  <c:v>-3.9833333333333307</c:v>
                </c:pt>
                <c:pt idx="179">
                  <c:v>0.26666666666666572</c:v>
                </c:pt>
                <c:pt idx="180">
                  <c:v>2.0333333333333314</c:v>
                </c:pt>
                <c:pt idx="181">
                  <c:v>7.0499999999999972</c:v>
                </c:pt>
                <c:pt idx="182">
                  <c:v>-0.43333333333333002</c:v>
                </c:pt>
                <c:pt idx="183">
                  <c:v>-0.1666666666666643</c:v>
                </c:pt>
                <c:pt idx="184">
                  <c:v>-6.0166666666666693</c:v>
                </c:pt>
                <c:pt idx="185">
                  <c:v>-2.6333333333333329</c:v>
                </c:pt>
                <c:pt idx="186">
                  <c:v>5.9833333333333343</c:v>
                </c:pt>
                <c:pt idx="187">
                  <c:v>-2.3499999999999979</c:v>
                </c:pt>
                <c:pt idx="188">
                  <c:v>-11.483333333333334</c:v>
                </c:pt>
                <c:pt idx="189">
                  <c:v>18.050000000000004</c:v>
                </c:pt>
                <c:pt idx="190">
                  <c:v>-1.2333333333333414</c:v>
                </c:pt>
                <c:pt idx="191">
                  <c:v>-1.8833333333333293</c:v>
                </c:pt>
                <c:pt idx="192">
                  <c:v>-4.9000000000000021</c:v>
                </c:pt>
                <c:pt idx="193">
                  <c:v>2.0166666666666622</c:v>
                </c:pt>
                <c:pt idx="194">
                  <c:v>3.3333333333333321</c:v>
                </c:pt>
                <c:pt idx="195">
                  <c:v>-0.56666666666666643</c:v>
                </c:pt>
                <c:pt idx="196">
                  <c:v>-1.3166666666666664</c:v>
                </c:pt>
                <c:pt idx="197">
                  <c:v>-6.2666666666666675</c:v>
                </c:pt>
                <c:pt idx="198">
                  <c:v>-4.0666666666666664</c:v>
                </c:pt>
                <c:pt idx="199">
                  <c:v>16.516666666666666</c:v>
                </c:pt>
                <c:pt idx="200">
                  <c:v>-7.1999999999999993</c:v>
                </c:pt>
                <c:pt idx="201">
                  <c:v>6.6666666666669983E-2</c:v>
                </c:pt>
                <c:pt idx="202">
                  <c:v>-3.1999999999999993</c:v>
                </c:pt>
                <c:pt idx="203">
                  <c:v>6.0666666666666664</c:v>
                </c:pt>
                <c:pt idx="204">
                  <c:v>-6.0833333333333393</c:v>
                </c:pt>
                <c:pt idx="205">
                  <c:v>5.0166666666666693</c:v>
                </c:pt>
                <c:pt idx="206">
                  <c:v>-3.18333333333333</c:v>
                </c:pt>
                <c:pt idx="207">
                  <c:v>-0.69999999999999929</c:v>
                </c:pt>
                <c:pt idx="208">
                  <c:v>1.6833333333333371</c:v>
                </c:pt>
                <c:pt idx="209">
                  <c:v>4.9499999999999957</c:v>
                </c:pt>
                <c:pt idx="210">
                  <c:v>-3.1500000000000004</c:v>
                </c:pt>
                <c:pt idx="211">
                  <c:v>-5.8500000000000014</c:v>
                </c:pt>
                <c:pt idx="212">
                  <c:v>4.4500000000000011</c:v>
                </c:pt>
                <c:pt idx="213">
                  <c:v>0.21666666666666501</c:v>
                </c:pt>
                <c:pt idx="214">
                  <c:v>2.7166666666666668</c:v>
                </c:pt>
                <c:pt idx="215">
                  <c:v>-0.81666666666666732</c:v>
                </c:pt>
                <c:pt idx="216">
                  <c:v>-9.75</c:v>
                </c:pt>
                <c:pt idx="217">
                  <c:v>6.1500000000000021</c:v>
                </c:pt>
                <c:pt idx="218">
                  <c:v>5.0166666666666622</c:v>
                </c:pt>
                <c:pt idx="219">
                  <c:v>-5.1666666666666661</c:v>
                </c:pt>
                <c:pt idx="220">
                  <c:v>1.3333333333333304</c:v>
                </c:pt>
                <c:pt idx="221">
                  <c:v>-1.7166666666666686</c:v>
                </c:pt>
                <c:pt idx="222">
                  <c:v>8.0666666666666682</c:v>
                </c:pt>
                <c:pt idx="223">
                  <c:v>-5.4166666666666661</c:v>
                </c:pt>
                <c:pt idx="224">
                  <c:v>-6.95</c:v>
                </c:pt>
                <c:pt idx="225">
                  <c:v>6.8666666666666671</c:v>
                </c:pt>
                <c:pt idx="226">
                  <c:v>-5.1666666666666679</c:v>
                </c:pt>
                <c:pt idx="227">
                  <c:v>7</c:v>
                </c:pt>
                <c:pt idx="228">
                  <c:v>-1.3666666666666671</c:v>
                </c:pt>
                <c:pt idx="229">
                  <c:v>-3.1500000000000004</c:v>
                </c:pt>
                <c:pt idx="230">
                  <c:v>2.0333333333333332</c:v>
                </c:pt>
                <c:pt idx="231">
                  <c:v>2.8666666666666654</c:v>
                </c:pt>
                <c:pt idx="232">
                  <c:v>-2.4833333333333334</c:v>
                </c:pt>
                <c:pt idx="233">
                  <c:v>-2.4500000000000002</c:v>
                </c:pt>
                <c:pt idx="234">
                  <c:v>1.4500000000000002</c:v>
                </c:pt>
                <c:pt idx="235">
                  <c:v>-1.2333333333333343</c:v>
                </c:pt>
                <c:pt idx="236">
                  <c:v>4.4499999999999993</c:v>
                </c:pt>
                <c:pt idx="237">
                  <c:v>-4.216666666666665</c:v>
                </c:pt>
                <c:pt idx="238">
                  <c:v>-6.8833333333333329</c:v>
                </c:pt>
                <c:pt idx="239">
                  <c:v>10.983333333333338</c:v>
                </c:pt>
                <c:pt idx="240">
                  <c:v>-0.75000000000000355</c:v>
                </c:pt>
                <c:pt idx="241">
                  <c:v>-6.2666666666666693</c:v>
                </c:pt>
                <c:pt idx="242">
                  <c:v>2.56666666666667</c:v>
                </c:pt>
                <c:pt idx="243">
                  <c:v>5.0499999999999972</c:v>
                </c:pt>
                <c:pt idx="244">
                  <c:v>-0.74999999999999645</c:v>
                </c:pt>
                <c:pt idx="245">
                  <c:v>-2.283333333333335</c:v>
                </c:pt>
                <c:pt idx="246">
                  <c:v>-2.5333333333333314</c:v>
                </c:pt>
                <c:pt idx="247">
                  <c:v>2.2333333333333378</c:v>
                </c:pt>
                <c:pt idx="248">
                  <c:v>-1.0166666666666657</c:v>
                </c:pt>
                <c:pt idx="249">
                  <c:v>0.71666666666666501</c:v>
                </c:pt>
                <c:pt idx="250">
                  <c:v>2.2666666666666693</c:v>
                </c:pt>
                <c:pt idx="251">
                  <c:v>-2.5333333333333314</c:v>
                </c:pt>
                <c:pt idx="252">
                  <c:v>1.6333333333333364</c:v>
                </c:pt>
                <c:pt idx="253">
                  <c:v>-4.3333333333333357</c:v>
                </c:pt>
                <c:pt idx="254">
                  <c:v>-2.3333333333333357</c:v>
                </c:pt>
                <c:pt idx="255">
                  <c:v>13.383333333333333</c:v>
                </c:pt>
                <c:pt idx="256">
                  <c:v>-9.466666666666665</c:v>
                </c:pt>
                <c:pt idx="257">
                  <c:v>0.96666666666666501</c:v>
                </c:pt>
                <c:pt idx="258">
                  <c:v>3.8000000000000007</c:v>
                </c:pt>
                <c:pt idx="259">
                  <c:v>-1.3999999999999986</c:v>
                </c:pt>
                <c:pt idx="260">
                  <c:v>-8.9333333333333318</c:v>
                </c:pt>
                <c:pt idx="261">
                  <c:v>10.06666666666667</c:v>
                </c:pt>
                <c:pt idx="262">
                  <c:v>0.50000000000000355</c:v>
                </c:pt>
                <c:pt idx="263">
                  <c:v>-3.7333333333333325</c:v>
                </c:pt>
                <c:pt idx="264">
                  <c:v>0.8500000000000032</c:v>
                </c:pt>
                <c:pt idx="265">
                  <c:v>-2.8166666666666664</c:v>
                </c:pt>
                <c:pt idx="266">
                  <c:v>-1.3666666666666671</c:v>
                </c:pt>
                <c:pt idx="267">
                  <c:v>4.6833333333333371</c:v>
                </c:pt>
                <c:pt idx="268">
                  <c:v>-0.10000000000000142</c:v>
                </c:pt>
                <c:pt idx="269">
                  <c:v>-2.2333333333333307</c:v>
                </c:pt>
                <c:pt idx="270">
                  <c:v>0.75</c:v>
                </c:pt>
                <c:pt idx="271">
                  <c:v>3.9499999999999993</c:v>
                </c:pt>
                <c:pt idx="272">
                  <c:v>-5.0333333333333314</c:v>
                </c:pt>
                <c:pt idx="273">
                  <c:v>1.9000000000000021</c:v>
                </c:pt>
                <c:pt idx="274">
                  <c:v>0.68333333333333002</c:v>
                </c:pt>
                <c:pt idx="275">
                  <c:v>-2.149999999999995</c:v>
                </c:pt>
                <c:pt idx="276">
                  <c:v>6.6000000000000014</c:v>
                </c:pt>
                <c:pt idx="277">
                  <c:v>-9.5166666666666639</c:v>
                </c:pt>
                <c:pt idx="278">
                  <c:v>0.44999999999999929</c:v>
                </c:pt>
                <c:pt idx="279">
                  <c:v>4.533333333333335</c:v>
                </c:pt>
                <c:pt idx="280">
                  <c:v>-0.16666666666666785</c:v>
                </c:pt>
                <c:pt idx="281">
                  <c:v>4.9666666666666686</c:v>
                </c:pt>
                <c:pt idx="282">
                  <c:v>-2.4166666666666661</c:v>
                </c:pt>
                <c:pt idx="283">
                  <c:v>-5.2166666666666659</c:v>
                </c:pt>
                <c:pt idx="284">
                  <c:v>-2.6833333333333345</c:v>
                </c:pt>
                <c:pt idx="285">
                  <c:v>0.93333333333333357</c:v>
                </c:pt>
                <c:pt idx="286">
                  <c:v>6.9666666666666686</c:v>
                </c:pt>
                <c:pt idx="287">
                  <c:v>0.25</c:v>
                </c:pt>
                <c:pt idx="288">
                  <c:v>-3.3333333333333215E-2</c:v>
                </c:pt>
                <c:pt idx="289">
                  <c:v>-10.633333333333335</c:v>
                </c:pt>
                <c:pt idx="290">
                  <c:v>2.7666666666666693</c:v>
                </c:pt>
                <c:pt idx="291">
                  <c:v>10.116666666666664</c:v>
                </c:pt>
                <c:pt idx="292">
                  <c:v>-7.3999999999999986</c:v>
                </c:pt>
                <c:pt idx="293">
                  <c:v>-3.5500000000000007</c:v>
                </c:pt>
                <c:pt idx="294">
                  <c:v>5.2833333333333385</c:v>
                </c:pt>
                <c:pt idx="295">
                  <c:v>-1.3333333333333357</c:v>
                </c:pt>
                <c:pt idx="296">
                  <c:v>1.4166666666666714</c:v>
                </c:pt>
                <c:pt idx="297">
                  <c:v>6.4166666666666643</c:v>
                </c:pt>
                <c:pt idx="298">
                  <c:v>-5.5333333333333314</c:v>
                </c:pt>
                <c:pt idx="299">
                  <c:v>-6</c:v>
                </c:pt>
                <c:pt idx="300">
                  <c:v>9.8833333333333364</c:v>
                </c:pt>
                <c:pt idx="301">
                  <c:v>-1.4833333333333343</c:v>
                </c:pt>
                <c:pt idx="302">
                  <c:v>-1.8666666666666671</c:v>
                </c:pt>
                <c:pt idx="303">
                  <c:v>-2.3166666666666673</c:v>
                </c:pt>
                <c:pt idx="304">
                  <c:v>-0.63333333333333286</c:v>
                </c:pt>
                <c:pt idx="305">
                  <c:v>-1.1166666666666671</c:v>
                </c:pt>
                <c:pt idx="306">
                  <c:v>-2.283333333333335</c:v>
                </c:pt>
                <c:pt idx="307">
                  <c:v>2.8333333333333286</c:v>
                </c:pt>
                <c:pt idx="308">
                  <c:v>0.4166666666666714</c:v>
                </c:pt>
                <c:pt idx="309">
                  <c:v>3.9166666666666643</c:v>
                </c:pt>
                <c:pt idx="310">
                  <c:v>3.1000000000000014</c:v>
                </c:pt>
                <c:pt idx="311">
                  <c:v>-4.3000000000000007</c:v>
                </c:pt>
                <c:pt idx="312">
                  <c:v>-1.8833333333333329</c:v>
                </c:pt>
                <c:pt idx="313">
                  <c:v>-2.1999999999999993</c:v>
                </c:pt>
                <c:pt idx="314">
                  <c:v>2.9666666666666686</c:v>
                </c:pt>
                <c:pt idx="315">
                  <c:v>3.6500000000000021</c:v>
                </c:pt>
                <c:pt idx="316">
                  <c:v>-6.4833333333333343</c:v>
                </c:pt>
                <c:pt idx="317">
                  <c:v>4.1000000000000014</c:v>
                </c:pt>
                <c:pt idx="318">
                  <c:v>3.4333333333333336</c:v>
                </c:pt>
                <c:pt idx="319">
                  <c:v>-0.84999999999999876</c:v>
                </c:pt>
                <c:pt idx="320">
                  <c:v>-7.0833333333333339</c:v>
                </c:pt>
                <c:pt idx="321">
                  <c:v>-1.8833333333333337</c:v>
                </c:pt>
                <c:pt idx="322">
                  <c:v>1.5666666666666664</c:v>
                </c:pt>
                <c:pt idx="323">
                  <c:v>2.1666666666666643</c:v>
                </c:pt>
                <c:pt idx="324">
                  <c:v>7.4833333333333343</c:v>
                </c:pt>
                <c:pt idx="325">
                  <c:v>-3.1500000000000021</c:v>
                </c:pt>
                <c:pt idx="326">
                  <c:v>-2.1833333333333336</c:v>
                </c:pt>
                <c:pt idx="327">
                  <c:v>-6.4166666666666687</c:v>
                </c:pt>
                <c:pt idx="328">
                  <c:v>2.4333333333333336</c:v>
                </c:pt>
                <c:pt idx="329">
                  <c:v>1.3666666666666671</c:v>
                </c:pt>
                <c:pt idx="330">
                  <c:v>-2.2833333333333314</c:v>
                </c:pt>
                <c:pt idx="331">
                  <c:v>3.4166666666666643</c:v>
                </c:pt>
                <c:pt idx="332">
                  <c:v>10.366666666666667</c:v>
                </c:pt>
                <c:pt idx="333">
                  <c:v>-3.9500000000000064</c:v>
                </c:pt>
                <c:pt idx="334">
                  <c:v>-5.1166666666666654</c:v>
                </c:pt>
                <c:pt idx="335">
                  <c:v>-1.8833333333333337</c:v>
                </c:pt>
                <c:pt idx="336">
                  <c:v>-0.73333333333333339</c:v>
                </c:pt>
                <c:pt idx="337">
                  <c:v>0.1499999999999968</c:v>
                </c:pt>
                <c:pt idx="338">
                  <c:v>1.6500000000000021</c:v>
                </c:pt>
                <c:pt idx="339">
                  <c:v>-3.0666666666666664</c:v>
                </c:pt>
                <c:pt idx="340">
                  <c:v>-1.0999999999999979</c:v>
                </c:pt>
                <c:pt idx="341">
                  <c:v>0.36666666666666714</c:v>
                </c:pt>
                <c:pt idx="342">
                  <c:v>8.4500000000000099</c:v>
                </c:pt>
                <c:pt idx="343">
                  <c:v>-4.3666666666666671</c:v>
                </c:pt>
                <c:pt idx="344">
                  <c:v>-7.6666666666666643</c:v>
                </c:pt>
                <c:pt idx="345">
                  <c:v>12.616666666666667</c:v>
                </c:pt>
                <c:pt idx="346">
                  <c:v>-0.9166666666666714</c:v>
                </c:pt>
                <c:pt idx="347">
                  <c:v>0.63333333333333286</c:v>
                </c:pt>
                <c:pt idx="348">
                  <c:v>-9.31666666666667</c:v>
                </c:pt>
                <c:pt idx="349">
                  <c:v>1.0499999999999972</c:v>
                </c:pt>
                <c:pt idx="350">
                  <c:v>8.2333333333333343</c:v>
                </c:pt>
                <c:pt idx="351">
                  <c:v>-2.4666666666666686</c:v>
                </c:pt>
                <c:pt idx="352">
                  <c:v>-4.6333333333333364</c:v>
                </c:pt>
                <c:pt idx="353">
                  <c:v>-2.466666666666665</c:v>
                </c:pt>
                <c:pt idx="354">
                  <c:v>3.7833333333333385</c:v>
                </c:pt>
                <c:pt idx="355">
                  <c:v>0.48333333333333428</c:v>
                </c:pt>
                <c:pt idx="356">
                  <c:v>8.3500000000000014</c:v>
                </c:pt>
                <c:pt idx="357">
                  <c:v>-4.3500000000000014</c:v>
                </c:pt>
                <c:pt idx="358">
                  <c:v>0.65000000000000036</c:v>
                </c:pt>
                <c:pt idx="359">
                  <c:v>-3.2666666666666671</c:v>
                </c:pt>
                <c:pt idx="360">
                  <c:v>-2.2166666666666668</c:v>
                </c:pt>
                <c:pt idx="361">
                  <c:v>-5.6000000000000014</c:v>
                </c:pt>
                <c:pt idx="362">
                  <c:v>-1.3999999999999986</c:v>
                </c:pt>
                <c:pt idx="363">
                  <c:v>11.166666666666664</c:v>
                </c:pt>
                <c:pt idx="364">
                  <c:v>-0.60000000000000142</c:v>
                </c:pt>
                <c:pt idx="365">
                  <c:v>-8.3333333333335702E-2</c:v>
                </c:pt>
                <c:pt idx="366">
                  <c:v>-6.68333333333333</c:v>
                </c:pt>
                <c:pt idx="367">
                  <c:v>3.43333333333333</c:v>
                </c:pt>
                <c:pt idx="368">
                  <c:v>4.7500000000000071</c:v>
                </c:pt>
                <c:pt idx="369">
                  <c:v>-2.8000000000000043</c:v>
                </c:pt>
                <c:pt idx="370">
                  <c:v>-3.7999999999999972</c:v>
                </c:pt>
                <c:pt idx="371">
                  <c:v>5.1499999999999986</c:v>
                </c:pt>
                <c:pt idx="372">
                  <c:v>-2.3999999999999986</c:v>
                </c:pt>
                <c:pt idx="373">
                  <c:v>-0.39999999999999858</c:v>
                </c:pt>
                <c:pt idx="374">
                  <c:v>5.0833333333333286</c:v>
                </c:pt>
                <c:pt idx="375">
                  <c:v>-2.2499999999999964</c:v>
                </c:pt>
                <c:pt idx="376">
                  <c:v>-6.9333333333333336</c:v>
                </c:pt>
                <c:pt idx="377">
                  <c:v>-2.8333333333333286</c:v>
                </c:pt>
                <c:pt idx="378">
                  <c:v>13.083333333333336</c:v>
                </c:pt>
                <c:pt idx="379">
                  <c:v>-0.93333333333333002</c:v>
                </c:pt>
                <c:pt idx="380">
                  <c:v>-1.6666666666662167E-2</c:v>
                </c:pt>
                <c:pt idx="381">
                  <c:v>-7.5666666666666629</c:v>
                </c:pt>
                <c:pt idx="382">
                  <c:v>-5.0000000000000711E-2</c:v>
                </c:pt>
                <c:pt idx="383">
                  <c:v>4.68333333333333</c:v>
                </c:pt>
                <c:pt idx="384">
                  <c:v>-5.3333333333333286</c:v>
                </c:pt>
                <c:pt idx="385">
                  <c:v>0.18333333333333002</c:v>
                </c:pt>
                <c:pt idx="386">
                  <c:v>7.0333333333333385</c:v>
                </c:pt>
                <c:pt idx="387">
                  <c:v>-3.75</c:v>
                </c:pt>
                <c:pt idx="388">
                  <c:v>-0.26666666666666572</c:v>
                </c:pt>
                <c:pt idx="389">
                  <c:v>4.5166666666666657</c:v>
                </c:pt>
                <c:pt idx="390">
                  <c:v>-4.5333333333333279</c:v>
                </c:pt>
                <c:pt idx="391">
                  <c:v>-6.5499999999999972</c:v>
                </c:pt>
                <c:pt idx="392">
                  <c:v>8.1666666666666785</c:v>
                </c:pt>
                <c:pt idx="393">
                  <c:v>2.1166666666666671</c:v>
                </c:pt>
                <c:pt idx="394">
                  <c:v>0.71666666666666856</c:v>
                </c:pt>
                <c:pt idx="395">
                  <c:v>-9.3166666666666664</c:v>
                </c:pt>
                <c:pt idx="396">
                  <c:v>2.9666666666666686</c:v>
                </c:pt>
                <c:pt idx="397">
                  <c:v>10.399999999999999</c:v>
                </c:pt>
                <c:pt idx="398">
                  <c:v>-7.1333333333333364</c:v>
                </c:pt>
                <c:pt idx="399">
                  <c:v>-6.0666666666666664</c:v>
                </c:pt>
                <c:pt idx="400">
                  <c:v>-1.8000000000000043</c:v>
                </c:pt>
                <c:pt idx="401">
                  <c:v>8.6500000000000057</c:v>
                </c:pt>
                <c:pt idx="402">
                  <c:v>4.8499999999999943</c:v>
                </c:pt>
                <c:pt idx="403">
                  <c:v>-3.5166666666666657</c:v>
                </c:pt>
                <c:pt idx="404">
                  <c:v>-9.1833333333333336</c:v>
                </c:pt>
                <c:pt idx="405">
                  <c:v>7.68333333333333</c:v>
                </c:pt>
                <c:pt idx="406">
                  <c:v>-0.4166666666666643</c:v>
                </c:pt>
                <c:pt idx="407">
                  <c:v>-0.1666666666666643</c:v>
                </c:pt>
                <c:pt idx="408">
                  <c:v>-0.40000000000000568</c:v>
                </c:pt>
                <c:pt idx="409">
                  <c:v>-1.1666666666666643</c:v>
                </c:pt>
                <c:pt idx="410">
                  <c:v>3.5499999999999901</c:v>
                </c:pt>
                <c:pt idx="411">
                  <c:v>1.1333333333333364</c:v>
                </c:pt>
                <c:pt idx="412">
                  <c:v>-10.75</c:v>
                </c:pt>
                <c:pt idx="413">
                  <c:v>3.3666666666666671</c:v>
                </c:pt>
                <c:pt idx="414">
                  <c:v>4.8833333333333329</c:v>
                </c:pt>
                <c:pt idx="415">
                  <c:v>-4.8833333333333258</c:v>
                </c:pt>
                <c:pt idx="416">
                  <c:v>8.8999999999999986</c:v>
                </c:pt>
                <c:pt idx="417">
                  <c:v>-4.86666666666666</c:v>
                </c:pt>
                <c:pt idx="418">
                  <c:v>3.6499999999999986</c:v>
                </c:pt>
                <c:pt idx="419">
                  <c:v>-8.4499999999999993</c:v>
                </c:pt>
                <c:pt idx="420">
                  <c:v>3.8333333333333286</c:v>
                </c:pt>
                <c:pt idx="421">
                  <c:v>5.966666666666665</c:v>
                </c:pt>
                <c:pt idx="422">
                  <c:v>-10.083333333333339</c:v>
                </c:pt>
                <c:pt idx="423">
                  <c:v>4.0500000000000007</c:v>
                </c:pt>
                <c:pt idx="424">
                  <c:v>3.1499999999999986</c:v>
                </c:pt>
                <c:pt idx="425">
                  <c:v>-2.100000000000005</c:v>
                </c:pt>
                <c:pt idx="426">
                  <c:v>-4.2666666666666622</c:v>
                </c:pt>
                <c:pt idx="427">
                  <c:v>-0.48333333333333428</c:v>
                </c:pt>
                <c:pt idx="428">
                  <c:v>4.1000000000000014</c:v>
                </c:pt>
                <c:pt idx="429">
                  <c:v>6.4833333333333343</c:v>
                </c:pt>
                <c:pt idx="430">
                  <c:v>-2.5</c:v>
                </c:pt>
                <c:pt idx="431">
                  <c:v>-5.8999999999999986</c:v>
                </c:pt>
                <c:pt idx="432">
                  <c:v>-2.3666666666666671</c:v>
                </c:pt>
                <c:pt idx="433">
                  <c:v>6.6166666666666636</c:v>
                </c:pt>
                <c:pt idx="434">
                  <c:v>0.13333333333333286</c:v>
                </c:pt>
                <c:pt idx="435">
                  <c:v>-0.84999999999999787</c:v>
                </c:pt>
                <c:pt idx="436">
                  <c:v>-0.63333333333333286</c:v>
                </c:pt>
                <c:pt idx="437">
                  <c:v>-1.0499999999999989</c:v>
                </c:pt>
                <c:pt idx="438">
                  <c:v>-4.8666666666666671</c:v>
                </c:pt>
                <c:pt idx="439">
                  <c:v>0.31666666666666643</c:v>
                </c:pt>
                <c:pt idx="440">
                  <c:v>9.3999999999999986</c:v>
                </c:pt>
                <c:pt idx="441">
                  <c:v>-3.1333333333333364</c:v>
                </c:pt>
                <c:pt idx="442">
                  <c:v>-4.216666666666665</c:v>
                </c:pt>
                <c:pt idx="443">
                  <c:v>6.3166666666666664</c:v>
                </c:pt>
                <c:pt idx="444">
                  <c:v>-7.966666666666665</c:v>
                </c:pt>
                <c:pt idx="445">
                  <c:v>5.0999999999999943</c:v>
                </c:pt>
                <c:pt idx="446">
                  <c:v>0.36666666666667069</c:v>
                </c:pt>
                <c:pt idx="447">
                  <c:v>-4.3333333333333321</c:v>
                </c:pt>
                <c:pt idx="448">
                  <c:v>2.4166666666666643</c:v>
                </c:pt>
                <c:pt idx="449">
                  <c:v>-0.46666666666666856</c:v>
                </c:pt>
                <c:pt idx="450">
                  <c:v>6.1333333333333329</c:v>
                </c:pt>
                <c:pt idx="451">
                  <c:v>-6.4666666666666686</c:v>
                </c:pt>
                <c:pt idx="452">
                  <c:v>-1.5166666666666693</c:v>
                </c:pt>
                <c:pt idx="453">
                  <c:v>1.7666666666666657</c:v>
                </c:pt>
                <c:pt idx="454">
                  <c:v>2.7833333333333243</c:v>
                </c:pt>
                <c:pt idx="455">
                  <c:v>-1.8833333333333329</c:v>
                </c:pt>
                <c:pt idx="456">
                  <c:v>2.8666666666666671</c:v>
                </c:pt>
                <c:pt idx="457">
                  <c:v>-1.7000000000000028</c:v>
                </c:pt>
                <c:pt idx="458">
                  <c:v>-1.6166666666666707</c:v>
                </c:pt>
                <c:pt idx="459">
                  <c:v>-3.6000000000000014</c:v>
                </c:pt>
                <c:pt idx="460">
                  <c:v>8.0166666666666657</c:v>
                </c:pt>
                <c:pt idx="461">
                  <c:v>-1.6666666666666643</c:v>
                </c:pt>
                <c:pt idx="462">
                  <c:v>0</c:v>
                </c:pt>
                <c:pt idx="463">
                  <c:v>-5.5833333333333357</c:v>
                </c:pt>
                <c:pt idx="464">
                  <c:v>0.73333333333333428</c:v>
                </c:pt>
                <c:pt idx="465">
                  <c:v>6.6333333333333258</c:v>
                </c:pt>
                <c:pt idx="466">
                  <c:v>0.66666666666667496</c:v>
                </c:pt>
                <c:pt idx="467">
                  <c:v>-0.19999999999999929</c:v>
                </c:pt>
                <c:pt idx="468">
                  <c:v>-3.583333333333333</c:v>
                </c:pt>
                <c:pt idx="469">
                  <c:v>1.0666666666666664</c:v>
                </c:pt>
                <c:pt idx="470">
                  <c:v>-3.8833333333333329</c:v>
                </c:pt>
                <c:pt idx="471">
                  <c:v>-1</c:v>
                </c:pt>
                <c:pt idx="472">
                  <c:v>0.93333333333333357</c:v>
                </c:pt>
                <c:pt idx="473">
                  <c:v>-2.5666666666666629</c:v>
                </c:pt>
                <c:pt idx="474">
                  <c:v>5.2333333333333343</c:v>
                </c:pt>
                <c:pt idx="475">
                  <c:v>-0.35000000000000142</c:v>
                </c:pt>
                <c:pt idx="476">
                  <c:v>-4.2333333333333343</c:v>
                </c:pt>
                <c:pt idx="477">
                  <c:v>2.7500000000000071</c:v>
                </c:pt>
                <c:pt idx="478">
                  <c:v>3.6666666666666714</c:v>
                </c:pt>
                <c:pt idx="479">
                  <c:v>-4.88333333333334</c:v>
                </c:pt>
                <c:pt idx="480">
                  <c:v>6.7000000000000028</c:v>
                </c:pt>
                <c:pt idx="481">
                  <c:v>-2.1166666666666671</c:v>
                </c:pt>
                <c:pt idx="482">
                  <c:v>-1.9666666666666615</c:v>
                </c:pt>
                <c:pt idx="483">
                  <c:v>-1.4833333333333343</c:v>
                </c:pt>
                <c:pt idx="484">
                  <c:v>0.39999999999999858</c:v>
                </c:pt>
                <c:pt idx="485">
                  <c:v>-3.0333333333333314</c:v>
                </c:pt>
                <c:pt idx="486">
                  <c:v>2.7166666666666615</c:v>
                </c:pt>
                <c:pt idx="487">
                  <c:v>5.2833333333333314</c:v>
                </c:pt>
                <c:pt idx="488">
                  <c:v>7.86666666666666</c:v>
                </c:pt>
                <c:pt idx="489">
                  <c:v>-10.366666666666667</c:v>
                </c:pt>
                <c:pt idx="490">
                  <c:v>-0.90000000000000036</c:v>
                </c:pt>
                <c:pt idx="491">
                  <c:v>-0.96666666666666679</c:v>
                </c:pt>
                <c:pt idx="492">
                  <c:v>-5.3333333333333321</c:v>
                </c:pt>
                <c:pt idx="493">
                  <c:v>1.6999999999999993</c:v>
                </c:pt>
                <c:pt idx="494">
                  <c:v>-0.38333333333333286</c:v>
                </c:pt>
                <c:pt idx="495">
                  <c:v>4.3999999999999986</c:v>
                </c:pt>
                <c:pt idx="496">
                  <c:v>3</c:v>
                </c:pt>
                <c:pt idx="497">
                  <c:v>-1.5500000000000043</c:v>
                </c:pt>
                <c:pt idx="498">
                  <c:v>1</c:v>
                </c:pt>
                <c:pt idx="499">
                  <c:v>-0.23333333333333428</c:v>
                </c:pt>
                <c:pt idx="500">
                  <c:v>-0.76666666666666927</c:v>
                </c:pt>
                <c:pt idx="501">
                  <c:v>-2.7333333333333343</c:v>
                </c:pt>
                <c:pt idx="502">
                  <c:v>-2.1833333333333336</c:v>
                </c:pt>
                <c:pt idx="503">
                  <c:v>4.7500000000000036</c:v>
                </c:pt>
                <c:pt idx="504">
                  <c:v>-1.1000000000000014</c:v>
                </c:pt>
                <c:pt idx="505">
                  <c:v>-2.8166666666666629</c:v>
                </c:pt>
                <c:pt idx="506">
                  <c:v>4.6666666666666643</c:v>
                </c:pt>
                <c:pt idx="507">
                  <c:v>1.8500000000000014</c:v>
                </c:pt>
                <c:pt idx="508">
                  <c:v>-6.6833333333333336</c:v>
                </c:pt>
                <c:pt idx="509">
                  <c:v>3.5166666666666622</c:v>
                </c:pt>
                <c:pt idx="510">
                  <c:v>0.94999999999999929</c:v>
                </c:pt>
                <c:pt idx="511">
                  <c:v>-3.1833333333333336</c:v>
                </c:pt>
                <c:pt idx="512">
                  <c:v>3.1999999999999993</c:v>
                </c:pt>
                <c:pt idx="513">
                  <c:v>0.73333333333333073</c:v>
                </c:pt>
                <c:pt idx="514">
                  <c:v>-5.8499999999999979</c:v>
                </c:pt>
                <c:pt idx="515">
                  <c:v>5.5666666666666664</c:v>
                </c:pt>
                <c:pt idx="516">
                  <c:v>1.1333333333333329</c:v>
                </c:pt>
                <c:pt idx="517">
                  <c:v>-6.1666666666666661</c:v>
                </c:pt>
                <c:pt idx="518">
                  <c:v>1.0833333333333357</c:v>
                </c:pt>
                <c:pt idx="519">
                  <c:v>-0.61666666666667069</c:v>
                </c:pt>
                <c:pt idx="520">
                  <c:v>2.8833333333333329</c:v>
                </c:pt>
                <c:pt idx="521">
                  <c:v>2.8166666666666629</c:v>
                </c:pt>
                <c:pt idx="522">
                  <c:v>0.66666666666666785</c:v>
                </c:pt>
                <c:pt idx="523">
                  <c:v>-5.6000000000000014</c:v>
                </c:pt>
                <c:pt idx="524">
                  <c:v>-4.43333333333333</c:v>
                </c:pt>
                <c:pt idx="525">
                  <c:v>5.0833333333333357</c:v>
                </c:pt>
                <c:pt idx="526">
                  <c:v>6.2666666666666728</c:v>
                </c:pt>
                <c:pt idx="527">
                  <c:v>-4.3000000000000007</c:v>
                </c:pt>
                <c:pt idx="528">
                  <c:v>-3.1833333333333336</c:v>
                </c:pt>
                <c:pt idx="529">
                  <c:v>2.2333333333333378</c:v>
                </c:pt>
                <c:pt idx="530">
                  <c:v>2.1499999999999986</c:v>
                </c:pt>
                <c:pt idx="531">
                  <c:v>1.2666666666666693</c:v>
                </c:pt>
                <c:pt idx="532">
                  <c:v>-2.6833333333333336</c:v>
                </c:pt>
                <c:pt idx="533">
                  <c:v>-3.4166666666666643</c:v>
                </c:pt>
                <c:pt idx="534">
                  <c:v>0.64999999999999858</c:v>
                </c:pt>
                <c:pt idx="535">
                  <c:v>-0.18333333333333357</c:v>
                </c:pt>
                <c:pt idx="536">
                  <c:v>2.2999999999999972</c:v>
                </c:pt>
                <c:pt idx="537">
                  <c:v>5.3166666666666629</c:v>
                </c:pt>
                <c:pt idx="538">
                  <c:v>-5.7333333333333378</c:v>
                </c:pt>
                <c:pt idx="539">
                  <c:v>-0.90000000000000213</c:v>
                </c:pt>
                <c:pt idx="540">
                  <c:v>0.6666666666666643</c:v>
                </c:pt>
                <c:pt idx="541">
                  <c:v>2.6333333333333329</c:v>
                </c:pt>
                <c:pt idx="542">
                  <c:v>-2.1333333333333364</c:v>
                </c:pt>
                <c:pt idx="543">
                  <c:v>3.8833333333333329</c:v>
                </c:pt>
                <c:pt idx="544">
                  <c:v>-1.8333333333333339</c:v>
                </c:pt>
                <c:pt idx="545">
                  <c:v>-2.083333333333333</c:v>
                </c:pt>
                <c:pt idx="546">
                  <c:v>-1.2833333333333341</c:v>
                </c:pt>
                <c:pt idx="547">
                  <c:v>0.13333333333333286</c:v>
                </c:pt>
                <c:pt idx="548">
                  <c:v>-3.3333333333333339</c:v>
                </c:pt>
                <c:pt idx="549">
                  <c:v>9.8500000000000014</c:v>
                </c:pt>
                <c:pt idx="550">
                  <c:v>-4.1500000000000021</c:v>
                </c:pt>
                <c:pt idx="551">
                  <c:v>-3.5333333333333332</c:v>
                </c:pt>
                <c:pt idx="552">
                  <c:v>1.7166666666666686</c:v>
                </c:pt>
                <c:pt idx="553">
                  <c:v>-1.7666666666666657</c:v>
                </c:pt>
                <c:pt idx="554">
                  <c:v>2.0499999999999972</c:v>
                </c:pt>
                <c:pt idx="555">
                  <c:v>3.3833333333333329</c:v>
                </c:pt>
                <c:pt idx="556">
                  <c:v>0.51666666666666927</c:v>
                </c:pt>
                <c:pt idx="557">
                  <c:v>-9.4833333333333343</c:v>
                </c:pt>
                <c:pt idx="558">
                  <c:v>5.716666666666665</c:v>
                </c:pt>
                <c:pt idx="559">
                  <c:v>1.9999999999999964</c:v>
                </c:pt>
                <c:pt idx="560">
                  <c:v>0.93333333333333712</c:v>
                </c:pt>
                <c:pt idx="561">
                  <c:v>-1.3666666666666671</c:v>
                </c:pt>
                <c:pt idx="562">
                  <c:v>-0.36666666666666536</c:v>
                </c:pt>
                <c:pt idx="563">
                  <c:v>2.1833333333333336</c:v>
                </c:pt>
                <c:pt idx="564">
                  <c:v>-3.9</c:v>
                </c:pt>
                <c:pt idx="565">
                  <c:v>-1.3666666666666663</c:v>
                </c:pt>
                <c:pt idx="566">
                  <c:v>-2.5666666666666682</c:v>
                </c:pt>
                <c:pt idx="567">
                  <c:v>4.9333333333333336</c:v>
                </c:pt>
                <c:pt idx="568">
                  <c:v>-1.0833333333333321</c:v>
                </c:pt>
                <c:pt idx="569">
                  <c:v>1.5166666666666622</c:v>
                </c:pt>
                <c:pt idx="570">
                  <c:v>2.5833333333333357</c:v>
                </c:pt>
                <c:pt idx="571">
                  <c:v>-4.1499999999999986</c:v>
                </c:pt>
                <c:pt idx="572">
                  <c:v>1.5</c:v>
                </c:pt>
                <c:pt idx="573">
                  <c:v>1.3000000000000007</c:v>
                </c:pt>
                <c:pt idx="574">
                  <c:v>-3.1666666666666679</c:v>
                </c:pt>
                <c:pt idx="575">
                  <c:v>2.5500000000000007</c:v>
                </c:pt>
                <c:pt idx="576">
                  <c:v>2.6333333333333329</c:v>
                </c:pt>
                <c:pt idx="577">
                  <c:v>-0.79999999999999982</c:v>
                </c:pt>
                <c:pt idx="578">
                  <c:v>-3.7166666666666668</c:v>
                </c:pt>
                <c:pt idx="579">
                  <c:v>-3.083333333333333</c:v>
                </c:pt>
                <c:pt idx="580">
                  <c:v>-2.0166666666666675</c:v>
                </c:pt>
                <c:pt idx="581">
                  <c:v>7.966666666666665</c:v>
                </c:pt>
                <c:pt idx="582">
                  <c:v>3.4333333333333336</c:v>
                </c:pt>
                <c:pt idx="583">
                  <c:v>-4.4833333333333343</c:v>
                </c:pt>
                <c:pt idx="584">
                  <c:v>0.19999999999999996</c:v>
                </c:pt>
                <c:pt idx="585">
                  <c:v>-0.44999999999999996</c:v>
                </c:pt>
                <c:pt idx="586">
                  <c:v>-2.1666666666666665</c:v>
                </c:pt>
                <c:pt idx="587">
                  <c:v>1.1333333333333333</c:v>
                </c:pt>
                <c:pt idx="588">
                  <c:v>-0.66666666666666663</c:v>
                </c:pt>
                <c:pt idx="589">
                  <c:v>1.1333333333333335</c:v>
                </c:pt>
                <c:pt idx="590">
                  <c:v>-3.4833333333333334</c:v>
                </c:pt>
                <c:pt idx="591">
                  <c:v>0.91666666666666785</c:v>
                </c:pt>
                <c:pt idx="592">
                  <c:v>-0.61666666666666714</c:v>
                </c:pt>
                <c:pt idx="593">
                  <c:v>3.0166666666666657</c:v>
                </c:pt>
                <c:pt idx="594">
                  <c:v>3.533333333333335</c:v>
                </c:pt>
                <c:pt idx="595">
                  <c:v>-0.51666666666666927</c:v>
                </c:pt>
                <c:pt idx="596">
                  <c:v>-0.51666666666666661</c:v>
                </c:pt>
                <c:pt idx="597">
                  <c:v>-0.95000000000000029</c:v>
                </c:pt>
                <c:pt idx="598">
                  <c:v>-2.5999999999999996</c:v>
                </c:pt>
                <c:pt idx="599">
                  <c:v>-3.9333333333333336</c:v>
                </c:pt>
                <c:pt idx="600">
                  <c:v>8.3333333333333925E-2</c:v>
                </c:pt>
                <c:pt idx="601">
                  <c:v>3.2666666666666657</c:v>
                </c:pt>
                <c:pt idx="602">
                  <c:v>-3.2000000000000028</c:v>
                </c:pt>
                <c:pt idx="603">
                  <c:v>12.600000000000001</c:v>
                </c:pt>
                <c:pt idx="604">
                  <c:v>-6.4166666666666679</c:v>
                </c:pt>
                <c:pt idx="605">
                  <c:v>-5.6833333333333336</c:v>
                </c:pt>
                <c:pt idx="606">
                  <c:v>5.0000000000000711E-2</c:v>
                </c:pt>
                <c:pt idx="607">
                  <c:v>2.7333333333333343</c:v>
                </c:pt>
                <c:pt idx="608">
                  <c:v>8.0166666666666728</c:v>
                </c:pt>
                <c:pt idx="609">
                  <c:v>-9.8249999999999957</c:v>
                </c:pt>
              </c:numCache>
            </c:numRef>
          </c:yVal>
        </c:ser>
        <c:axId val="91427200"/>
        <c:axId val="91429120"/>
      </c:scatterChart>
      <c:valAx>
        <c:axId val="91427200"/>
        <c:scaling>
          <c:orientation val="minMax"/>
          <c:max val="2007.1"/>
          <c:min val="459.93172899999922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29549934118262167"/>
              <c:y val="0.8919937242481561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29120"/>
        <c:crossesAt val="-10000"/>
        <c:crossBetween val="midCat"/>
        <c:majorUnit val="57.286109000000003"/>
        <c:minorUnit val="57.286109000000003"/>
      </c:valAx>
      <c:valAx>
        <c:axId val="91429120"/>
        <c:scaling>
          <c:orientation val="minMax"/>
          <c:max val="20"/>
          <c:min val="-10"/>
        </c:scaling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27200"/>
        <c:crossesAt val="-15000"/>
        <c:crossBetween val="midCat"/>
        <c:majorUnit val="5"/>
        <c:minorUnit val="2.5"/>
      </c:valAx>
      <c:spPr>
        <a:noFill/>
        <a:ln w="3175">
          <a:solidFill>
            <a:srgbClr val="B3B3B3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66" r="0.75000000000000466" t="1" header="0.51180555555555562" footer="0.51180555555555562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142876</xdr:rowOff>
    </xdr:from>
    <xdr:to>
      <xdr:col>8</xdr:col>
      <xdr:colOff>904875</xdr:colOff>
      <xdr:row>21</xdr:row>
      <xdr:rowOff>152401</xdr:rowOff>
    </xdr:to>
    <xdr:graphicFrame macro="">
      <xdr:nvGraphicFramePr>
        <xdr:cNvPr id="522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8</xdr:col>
      <xdr:colOff>904875</xdr:colOff>
      <xdr:row>44</xdr:row>
      <xdr:rowOff>114300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0.00525</cdr:x>
      <cdr:y>0.07821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5719" cy="266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600" b="1"/>
        </a:p>
      </cdr:txBody>
    </cdr:sp>
  </cdr:relSizeAnchor>
  <cdr:relSizeAnchor xmlns:cdr="http://schemas.openxmlformats.org/drawingml/2006/chartDrawing">
    <cdr:from>
      <cdr:x>0.51952</cdr:x>
      <cdr:y>0.8743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676650" y="2981319"/>
          <a:ext cx="3400425" cy="42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 Solanki et al. 2005.  IGBP Pages, WDC for Paleoclimatology, data contribution</a:t>
          </a:r>
          <a:r>
            <a:rPr lang="en-US" sz="1100" baseline="0"/>
            <a:t> series # 2005-015.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0.8743</cdr:y>
    </cdr:from>
    <cdr:to>
      <cdr:x>0.00984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981319"/>
          <a:ext cx="85725" cy="42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0.12382</cdr:x>
      <cdr:y>0</cdr:y>
    </cdr:from>
    <cdr:to>
      <cdr:x>0.92867</cdr:x>
      <cdr:y>0.18715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76300" y="0"/>
          <a:ext cx="5695950" cy="638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Reconstructed Sunspot Numbers</a:t>
          </a:r>
        </a:p>
        <a:p xmlns:a="http://schemas.openxmlformats.org/drawingml/2006/main">
          <a:pPr algn="ctr"/>
          <a:r>
            <a:rPr lang="en-US" sz="1400" b="1"/>
            <a:t>Heavy Gridlines at 1.55-Kyr Intervals, Light Gridlines at 516-Yr Intervals</a:t>
          </a:r>
        </a:p>
      </cdr:txBody>
    </cdr:sp>
  </cdr:relSizeAnchor>
  <cdr:relSizeAnchor xmlns:cdr="http://schemas.openxmlformats.org/drawingml/2006/chartDrawing">
    <cdr:from>
      <cdr:x>1.41301E-7</cdr:x>
      <cdr:y>0.09218</cdr:y>
    </cdr:from>
    <cdr:to>
      <cdr:x>0.04576</cdr:x>
      <cdr:y>0.9162</cdr:y>
    </cdr:to>
    <cdr:sp macro="" textlink="">
      <cdr:nvSpPr>
        <cdr:cNvPr id="6" name="TextBox 5"/>
        <cdr:cNvSpPr txBox="1"/>
      </cdr:nvSpPr>
      <cdr:spPr>
        <a:xfrm xmlns:a="http://schemas.openxmlformats.org/drawingml/2006/main" rot="16200000">
          <a:off x="-1243012" y="1557338"/>
          <a:ext cx="28098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Sunspot</a:t>
          </a:r>
          <a:r>
            <a:rPr lang="en-US" sz="1400" b="1" baseline="0"/>
            <a:t>s, Detrended &amp; Demeaned</a:t>
          </a:r>
          <a:endParaRPr lang="en-US" sz="14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0.00525</cdr:x>
      <cdr:y>0.07821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5719" cy="266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600" b="1"/>
        </a:p>
      </cdr:txBody>
    </cdr:sp>
  </cdr:relSizeAnchor>
  <cdr:relSizeAnchor xmlns:cdr="http://schemas.openxmlformats.org/drawingml/2006/chartDrawing">
    <cdr:from>
      <cdr:x>0.4576</cdr:x>
      <cdr:y>0.8743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38500" y="2981319"/>
          <a:ext cx="3838575" cy="42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Sources:  Solanki et al. 2005, IGBP, data </a:t>
          </a:r>
          <a:r>
            <a:rPr lang="en-US" sz="1100" baseline="0"/>
            <a:t>series # 2005-015;</a:t>
          </a:r>
        </a:p>
        <a:p xmlns:a="http://schemas.openxmlformats.org/drawingml/2006/main">
          <a:r>
            <a:rPr lang="en-US" sz="1100" baseline="0"/>
            <a:t>                           Nat'l Geophysical Data Center @ NOAA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0.8743</cdr:y>
    </cdr:from>
    <cdr:to>
      <cdr:x>0.00984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981319"/>
          <a:ext cx="85725" cy="42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0.12382</cdr:x>
      <cdr:y>0</cdr:y>
    </cdr:from>
    <cdr:to>
      <cdr:x>0.92867</cdr:x>
      <cdr:y>0.18715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76300" y="0"/>
          <a:ext cx="5695950" cy="638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/>
            <a:t>Reconstructed Sunspot Numbers</a:t>
          </a:r>
        </a:p>
        <a:p xmlns:a="http://schemas.openxmlformats.org/drawingml/2006/main">
          <a:pPr algn="ctr"/>
          <a:r>
            <a:rPr lang="en-US" sz="1400" b="1"/>
            <a:t>Gridlines at 57.3-Year Intervals</a:t>
          </a:r>
        </a:p>
      </cdr:txBody>
    </cdr:sp>
  </cdr:relSizeAnchor>
  <cdr:relSizeAnchor xmlns:cdr="http://schemas.openxmlformats.org/drawingml/2006/chartDrawing">
    <cdr:from>
      <cdr:x>1.41301E-7</cdr:x>
      <cdr:y>0.09218</cdr:y>
    </cdr:from>
    <cdr:to>
      <cdr:x>0.04576</cdr:x>
      <cdr:y>0.9162</cdr:y>
    </cdr:to>
    <cdr:sp macro="" textlink="">
      <cdr:nvSpPr>
        <cdr:cNvPr id="6" name="TextBox 5"/>
        <cdr:cNvSpPr txBox="1"/>
      </cdr:nvSpPr>
      <cdr:spPr>
        <a:xfrm xmlns:a="http://schemas.openxmlformats.org/drawingml/2006/main" rot="16200000">
          <a:off x="-1243012" y="1557338"/>
          <a:ext cx="28098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Sunspot</a:t>
          </a:r>
          <a:r>
            <a:rPr lang="en-US" sz="1400" b="1" baseline="0"/>
            <a:t>s, Detrended &amp; Demeaned</a:t>
          </a:r>
          <a:endParaRPr lang="en-U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26-1 - Solanki_Pgram_57-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26-2 - Solanki_Pgram_172-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6400000</xdr:colOff>
      <xdr:row>149</xdr:row>
      <xdr:rowOff>65756</xdr:rowOff>
    </xdr:to>
    <xdr:pic>
      <xdr:nvPicPr>
        <xdr:cNvPr id="4" name="Picture 3" descr="26-3 - Solanki_Pgram_516-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0" y="174974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6400000</xdr:colOff>
      <xdr:row>200</xdr:row>
      <xdr:rowOff>65756</xdr:rowOff>
    </xdr:to>
    <xdr:pic>
      <xdr:nvPicPr>
        <xdr:cNvPr id="5" name="Picture 4" descr="26-4 - Solanki_Pgram_1547-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5750" y="259746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1227"/>
  <sheetViews>
    <sheetView workbookViewId="0">
      <pane ySplit="1" topLeftCell="A2" activePane="bottomLeft" state="frozen"/>
      <selection activeCell="G1" sqref="G1"/>
      <selection pane="bottomLeft"/>
    </sheetView>
  </sheetViews>
  <sheetFormatPr defaultRowHeight="12.75"/>
  <cols>
    <col min="1" max="1" width="9.140625" style="1"/>
    <col min="2" max="2" width="7.7109375" style="1" customWidth="1"/>
    <col min="3" max="3" width="6.85546875" style="2" customWidth="1"/>
    <col min="4" max="4" width="3.7109375" style="9" customWidth="1"/>
    <col min="5" max="5" width="11.5703125"/>
    <col min="6" max="6" width="9.140625" style="10" customWidth="1"/>
    <col min="7" max="7" width="11.28515625" style="10" customWidth="1"/>
    <col min="8" max="9" width="7.7109375" style="6" customWidth="1"/>
    <col min="10" max="10" width="9.28515625" customWidth="1"/>
    <col min="11" max="11" width="6.7109375" style="6" customWidth="1"/>
    <col min="12" max="12" width="6.85546875" style="6" customWidth="1"/>
    <col min="13" max="13" width="0.5703125" customWidth="1"/>
    <col min="14" max="14" width="13.42578125" customWidth="1"/>
    <col min="15" max="15" width="6.7109375" customWidth="1"/>
    <col min="16" max="16" width="8.42578125" customWidth="1"/>
    <col min="17" max="17" width="9.140625" customWidth="1"/>
    <col min="18" max="18" width="10.28515625" customWidth="1"/>
    <col min="19" max="19" width="0.5703125" style="9" customWidth="1"/>
    <col min="20" max="20" width="9.7109375" style="92" customWidth="1"/>
    <col min="21" max="21" width="7.85546875" style="92" customWidth="1"/>
    <col min="22" max="22" width="10.85546875" style="96" customWidth="1"/>
    <col min="23" max="23" width="6.7109375" style="96" customWidth="1"/>
    <col min="24" max="24" width="7.85546875" style="92" customWidth="1"/>
    <col min="25" max="25" width="9" style="4" customWidth="1"/>
    <col min="26" max="26" width="8.140625" style="4" customWidth="1"/>
    <col min="27" max="27" width="5.5703125" style="76" customWidth="1"/>
    <col min="28" max="28" width="5.5703125" style="90" customWidth="1"/>
    <col min="29" max="29" width="12" customWidth="1"/>
    <col min="30" max="30" width="3.7109375" customWidth="1"/>
    <col min="31" max="31" width="11.28515625" customWidth="1"/>
    <col min="32" max="32" width="9.42578125" customWidth="1"/>
    <col min="33" max="33" width="11.5703125"/>
    <col min="34" max="37" width="7.42578125" customWidth="1"/>
    <col min="38" max="38" width="7" customWidth="1"/>
    <col min="39" max="39" width="0.5703125" customWidth="1"/>
    <col min="40" max="40" width="13.5703125" customWidth="1"/>
    <col min="41" max="41" width="6.5703125" customWidth="1"/>
    <col min="42" max="42" width="8.140625" customWidth="1"/>
    <col min="43" max="43" width="8.85546875" customWidth="1"/>
    <col min="44" max="44" width="10.140625" customWidth="1"/>
    <col min="45" max="45" width="0.5703125" style="9" customWidth="1"/>
    <col min="46" max="46" width="8.7109375" customWidth="1"/>
    <col min="47" max="47" width="8" customWidth="1"/>
    <col min="48" max="48" width="5.85546875" customWidth="1"/>
    <col min="49" max="49" width="11" customWidth="1"/>
    <col min="50" max="50" width="3.7109375" style="9" customWidth="1"/>
    <col min="51" max="51" width="11.28515625" customWidth="1"/>
    <col min="52" max="52" width="9.140625" customWidth="1"/>
    <col min="53" max="53" width="10.28515625" customWidth="1"/>
    <col min="54" max="54" width="7.5703125" customWidth="1"/>
    <col min="55" max="55" width="7" customWidth="1"/>
    <col min="56" max="56" width="6.85546875" customWidth="1"/>
    <col min="57" max="57" width="7.7109375" customWidth="1"/>
    <col min="58" max="58" width="7.5703125" customWidth="1"/>
    <col min="59" max="59" width="0.5703125" customWidth="1"/>
    <col min="60" max="60" width="13.5703125" customWidth="1"/>
    <col min="61" max="61" width="6.85546875" customWidth="1"/>
    <col min="62" max="62" width="9" customWidth="1"/>
    <col min="63" max="63" width="9.85546875" customWidth="1"/>
    <col min="64" max="64" width="9.42578125" customWidth="1"/>
    <col min="65" max="65" width="0.5703125" style="9" customWidth="1"/>
    <col min="66" max="66" width="10.28515625" customWidth="1"/>
    <col min="67" max="67" width="7.85546875" customWidth="1"/>
    <col min="68" max="68" width="6.42578125" customWidth="1"/>
    <col min="69" max="69" width="11.42578125" customWidth="1"/>
    <col min="70" max="70" width="3.7109375" customWidth="1"/>
  </cols>
  <sheetData>
    <row r="1" spans="1:70">
      <c r="A1" s="3" t="s">
        <v>0</v>
      </c>
      <c r="B1" s="11" t="s">
        <v>94</v>
      </c>
      <c r="C1" s="5" t="s">
        <v>93</v>
      </c>
      <c r="E1" s="24" t="s">
        <v>54</v>
      </c>
      <c r="F1" s="17" t="s">
        <v>55</v>
      </c>
      <c r="G1" s="17" t="s">
        <v>85</v>
      </c>
      <c r="H1" s="15" t="s">
        <v>95</v>
      </c>
      <c r="I1" s="15" t="s">
        <v>125</v>
      </c>
      <c r="J1" s="17" t="s">
        <v>89</v>
      </c>
      <c r="K1" s="15" t="s">
        <v>152</v>
      </c>
      <c r="L1" s="15" t="s">
        <v>139</v>
      </c>
      <c r="M1" s="20"/>
      <c r="N1" s="39" t="s">
        <v>56</v>
      </c>
      <c r="O1" s="49" t="s">
        <v>57</v>
      </c>
      <c r="P1" s="39" t="s">
        <v>91</v>
      </c>
      <c r="Q1" s="41" t="s">
        <v>92</v>
      </c>
      <c r="R1" s="39" t="s">
        <v>58</v>
      </c>
      <c r="S1" s="69"/>
      <c r="T1" s="39" t="s">
        <v>157</v>
      </c>
      <c r="U1" s="39" t="s">
        <v>137</v>
      </c>
      <c r="V1" s="95" t="s">
        <v>166</v>
      </c>
      <c r="W1" s="95" t="s">
        <v>169</v>
      </c>
      <c r="X1" s="39" t="s">
        <v>137</v>
      </c>
      <c r="Y1" s="77" t="s">
        <v>126</v>
      </c>
      <c r="Z1" s="77" t="s">
        <v>137</v>
      </c>
      <c r="AA1" s="74" t="s">
        <v>129</v>
      </c>
      <c r="AB1" s="64" t="s">
        <v>143</v>
      </c>
      <c r="AC1" s="64" t="s">
        <v>165</v>
      </c>
      <c r="AD1" s="32"/>
      <c r="AE1" s="51" t="s">
        <v>54</v>
      </c>
      <c r="AF1" s="17" t="s">
        <v>55</v>
      </c>
      <c r="AG1" s="17" t="s">
        <v>97</v>
      </c>
      <c r="AH1" s="15" t="s">
        <v>95</v>
      </c>
      <c r="AI1" s="15" t="s">
        <v>170</v>
      </c>
      <c r="AJ1" s="17" t="s">
        <v>171</v>
      </c>
      <c r="AK1" s="17" t="s">
        <v>134</v>
      </c>
      <c r="AL1" s="15" t="s">
        <v>139</v>
      </c>
      <c r="AM1" s="20"/>
      <c r="AN1" s="39" t="s">
        <v>56</v>
      </c>
      <c r="AO1" s="49" t="s">
        <v>57</v>
      </c>
      <c r="AP1" s="39" t="s">
        <v>101</v>
      </c>
      <c r="AQ1" s="41" t="s">
        <v>100</v>
      </c>
      <c r="AR1" s="39" t="s">
        <v>58</v>
      </c>
      <c r="AS1" s="69"/>
      <c r="AT1" s="63" t="s">
        <v>128</v>
      </c>
      <c r="AU1" s="77" t="s">
        <v>137</v>
      </c>
      <c r="AV1" s="74" t="s">
        <v>129</v>
      </c>
      <c r="AW1" s="64" t="s">
        <v>127</v>
      </c>
      <c r="AY1" s="51" t="s">
        <v>54</v>
      </c>
      <c r="AZ1" s="17" t="s">
        <v>55</v>
      </c>
      <c r="BA1" s="17" t="s">
        <v>102</v>
      </c>
      <c r="BB1" s="15" t="s">
        <v>95</v>
      </c>
      <c r="BC1" s="15" t="s">
        <v>133</v>
      </c>
      <c r="BD1" s="12" t="s">
        <v>134</v>
      </c>
      <c r="BE1" s="17" t="s">
        <v>103</v>
      </c>
      <c r="BF1" s="12" t="s">
        <v>135</v>
      </c>
      <c r="BG1" s="20"/>
      <c r="BH1" s="39" t="s">
        <v>56</v>
      </c>
      <c r="BI1" s="49" t="s">
        <v>57</v>
      </c>
      <c r="BJ1" s="39" t="s">
        <v>105</v>
      </c>
      <c r="BK1" s="41" t="s">
        <v>106</v>
      </c>
      <c r="BL1" s="39" t="s">
        <v>58</v>
      </c>
      <c r="BM1" s="69"/>
      <c r="BN1" s="63" t="s">
        <v>131</v>
      </c>
      <c r="BO1" s="77" t="s">
        <v>137</v>
      </c>
      <c r="BP1" s="74" t="s">
        <v>129</v>
      </c>
      <c r="BQ1" s="64" t="s">
        <v>127</v>
      </c>
      <c r="BR1" s="32"/>
    </row>
    <row r="2" spans="1:70" ht="12.75" customHeight="1">
      <c r="A2" s="1">
        <v>11405</v>
      </c>
      <c r="B2" s="1">
        <f t="shared" ref="B2:B65" si="0">1950-A2</f>
        <v>-9455</v>
      </c>
      <c r="C2" s="2">
        <v>37.4</v>
      </c>
      <c r="E2" s="24" t="s">
        <v>59</v>
      </c>
      <c r="F2" s="18">
        <f>G2 - (19.0953697945932/2)</f>
        <v>-9746.5434258972964</v>
      </c>
      <c r="G2" s="18">
        <v>-9736.9957410000006</v>
      </c>
      <c r="H2" s="14"/>
      <c r="I2" s="14"/>
      <c r="J2" s="18"/>
      <c r="K2" s="14"/>
      <c r="L2" s="14"/>
      <c r="M2" s="16"/>
      <c r="N2" s="39" t="s">
        <v>60</v>
      </c>
      <c r="O2" s="49"/>
      <c r="P2" s="37">
        <v>5</v>
      </c>
      <c r="Q2" s="40"/>
      <c r="R2" s="67"/>
      <c r="S2" s="70"/>
      <c r="T2" s="93">
        <f xml:space="preserve"> SIN((2*PI()*(G2-2000+U2)/57.2861093837796) + 0.840686201)</f>
        <v>0.97603656729474153</v>
      </c>
      <c r="U2" s="78">
        <v>2</v>
      </c>
      <c r="V2" s="65">
        <f xml:space="preserve"> SIN((2*PI()*(G2-2000+X2)/87.6583) + W2)</f>
        <v>0.61360557109332126</v>
      </c>
      <c r="W2" s="65">
        <v>0</v>
      </c>
      <c r="X2" s="78">
        <v>0</v>
      </c>
      <c r="Y2" s="78">
        <f xml:space="preserve"> SIN((2*PI()*(G2-2000+Z2)/171.858328151339) + 3.421821408)</f>
        <v>0.90807062337578837</v>
      </c>
      <c r="Z2" s="78">
        <v>-11.82</v>
      </c>
      <c r="AA2" s="75">
        <v>-4</v>
      </c>
      <c r="AB2" s="65">
        <v>-0.13800000000000001</v>
      </c>
      <c r="AC2" s="65">
        <f>CORREL(L21:L613,Y16:Y608)</f>
        <v>-8.9265242102313805E-2</v>
      </c>
      <c r="AD2" s="30"/>
      <c r="AE2" s="51" t="s">
        <v>59</v>
      </c>
      <c r="AF2" s="18">
        <f>AG2 - (57.2861093837796/2)</f>
        <v>-9765.6387956918898</v>
      </c>
      <c r="AG2" s="18">
        <v>-9736.9957410000006</v>
      </c>
      <c r="AH2" s="14"/>
      <c r="AI2" s="14"/>
      <c r="AJ2" s="18"/>
      <c r="AK2" s="18"/>
      <c r="AL2" s="14"/>
      <c r="AM2" s="16"/>
      <c r="AN2" s="39" t="s">
        <v>60</v>
      </c>
      <c r="AO2" s="49"/>
      <c r="AP2" s="37">
        <v>5</v>
      </c>
      <c r="AQ2" s="40"/>
      <c r="AR2" s="67"/>
      <c r="AS2" s="70"/>
      <c r="AT2" s="62">
        <f xml:space="preserve"> SIN((2*PI()*(AG2-2000+AU2)/515.574984454017) + 2.187804708)</f>
        <v>-0.11024332113021056</v>
      </c>
      <c r="AU2" s="78">
        <v>-33.9</v>
      </c>
      <c r="AV2" s="75">
        <v>-4</v>
      </c>
      <c r="AW2" s="65">
        <f>CORREL(AL11:AL203,AT6:AT198)</f>
        <v>-0.2150218508835475</v>
      </c>
      <c r="AY2" s="51" t="s">
        <v>59</v>
      </c>
      <c r="AZ2" s="18">
        <f>BA2 - (171.858328151339/2)</f>
        <v>-10854.07487407567</v>
      </c>
      <c r="BA2" s="18">
        <v>-10768.145710000001</v>
      </c>
      <c r="BB2" s="14"/>
      <c r="BC2" s="14"/>
      <c r="BD2" s="14"/>
      <c r="BE2" s="18"/>
      <c r="BF2" s="14"/>
      <c r="BG2" s="16"/>
      <c r="BH2" s="39" t="s">
        <v>60</v>
      </c>
      <c r="BI2" s="49"/>
      <c r="BJ2" s="37">
        <v>3</v>
      </c>
      <c r="BK2" s="40"/>
      <c r="BL2" s="40"/>
      <c r="BM2" s="73"/>
      <c r="BN2" s="62">
        <f xml:space="preserve"> SIN((2*PI()*(BA2-2000+BO2)/1546.72495336205) + 1.776465808)</f>
        <v>0.14842423628749568</v>
      </c>
      <c r="BO2" s="78">
        <v>-853</v>
      </c>
      <c r="BP2" s="75">
        <v>-4</v>
      </c>
      <c r="BQ2" s="65">
        <f>CORREL(BF13:BF72,BN8:BN67)</f>
        <v>-0.19125204641071208</v>
      </c>
      <c r="BR2" s="30"/>
    </row>
    <row r="3" spans="1:70" ht="12.75" customHeight="1">
      <c r="A3" s="1">
        <v>11395</v>
      </c>
      <c r="B3" s="1">
        <f t="shared" si="0"/>
        <v>-9445</v>
      </c>
      <c r="C3" s="2">
        <v>57.1</v>
      </c>
      <c r="E3" s="52" t="s">
        <v>86</v>
      </c>
      <c r="F3" s="18">
        <f>F2 + 19.0953697945932</f>
        <v>-9727.448056102703</v>
      </c>
      <c r="G3" s="18">
        <f>G2 + 19.0953697945932</f>
        <v>-9717.9003712054073</v>
      </c>
      <c r="H3" s="14"/>
      <c r="I3" s="14"/>
      <c r="J3" s="18"/>
      <c r="K3" s="14"/>
      <c r="L3" s="14"/>
      <c r="M3" s="19"/>
      <c r="N3" s="39" t="s">
        <v>61</v>
      </c>
      <c r="O3" s="49"/>
      <c r="P3" s="37">
        <f>IF(P2=9, 1, P2+1)</f>
        <v>6</v>
      </c>
      <c r="Q3" s="40"/>
      <c r="R3" s="67"/>
      <c r="S3" s="70"/>
      <c r="T3" s="93">
        <f t="shared" ref="T3:T6" si="1" xml:space="preserve"> SIN((2*PI()*(G3-2000+U3)/57.2861093837796) + 0.840686201)</f>
        <v>-0.67647110129068788</v>
      </c>
      <c r="U3" s="78">
        <f>U2</f>
        <v>2</v>
      </c>
      <c r="V3" s="65">
        <f t="shared" ref="V3:V7" si="2" xml:space="preserve"> SIN((2*PI()*(G3-2000+X3)/87.6583) + W3)</f>
        <v>0.89669822109058039</v>
      </c>
      <c r="W3" s="65">
        <f>W2</f>
        <v>0</v>
      </c>
      <c r="X3" s="78">
        <f>X2</f>
        <v>0</v>
      </c>
      <c r="Y3" s="78">
        <f t="shared" ref="Y3:Y65" si="3" xml:space="preserve"> SIN((2*PI()*(G3-2000+Z3)/171.858328151339) + 3.421821408)</f>
        <v>0.96483288203082584</v>
      </c>
      <c r="Z3" s="78">
        <f>Z2</f>
        <v>-11.82</v>
      </c>
      <c r="AA3" s="75">
        <v>-3</v>
      </c>
      <c r="AB3" s="65">
        <v>-7.2999999999999995E-2</v>
      </c>
      <c r="AC3" s="65">
        <f>CORREL(L21:L613,Y15:Y607)</f>
        <v>-4.4466333048004396E-2</v>
      </c>
      <c r="AD3" s="31"/>
      <c r="AE3" s="52" t="s">
        <v>96</v>
      </c>
      <c r="AF3" s="18">
        <f>AF2 + 57.2861093837796</f>
        <v>-9708.3526863081097</v>
      </c>
      <c r="AG3" s="18">
        <f>AG2 + 57.2861093837796</f>
        <v>-9679.7096316162206</v>
      </c>
      <c r="AH3" s="14"/>
      <c r="AI3" s="14"/>
      <c r="AJ3" s="18"/>
      <c r="AK3" s="18"/>
      <c r="AL3" s="14"/>
      <c r="AM3" s="19"/>
      <c r="AN3" s="39" t="s">
        <v>61</v>
      </c>
      <c r="AO3" s="49"/>
      <c r="AP3" s="37">
        <f>IF(AP2=9, 1, AP2+1)</f>
        <v>6</v>
      </c>
      <c r="AQ3" s="40"/>
      <c r="AR3" s="67"/>
      <c r="AS3" s="70"/>
      <c r="AT3" s="62">
        <f t="shared" ref="AT3:AT11" si="4" xml:space="preserve"> SIN((2*PI()*(AG3-2000+AU3)/515.574984454017) + 2.187804708)</f>
        <v>-0.72332086382090621</v>
      </c>
      <c r="AU3" s="78">
        <f>AU2</f>
        <v>-33.9</v>
      </c>
      <c r="AV3" s="75">
        <v>-3</v>
      </c>
      <c r="AW3" s="65">
        <f>CORREL(AL11:AL203,AT5:AT197)</f>
        <v>-0.11204630375115855</v>
      </c>
      <c r="AY3" s="52" t="s">
        <v>99</v>
      </c>
      <c r="AZ3" s="18">
        <f>AZ2 + 171.858328151339</f>
        <v>-10682.216545924332</v>
      </c>
      <c r="BA3" s="18">
        <f>BA2 + 171.858328151339</f>
        <v>-10596.287381848662</v>
      </c>
      <c r="BB3" s="14"/>
      <c r="BC3" s="14"/>
      <c r="BD3" s="14"/>
      <c r="BE3" s="18"/>
      <c r="BF3" s="14"/>
      <c r="BG3" s="19"/>
      <c r="BH3" s="39" t="s">
        <v>61</v>
      </c>
      <c r="BI3" s="49"/>
      <c r="BJ3" s="37">
        <f>IF(BJ2=9, 1, BJ2+1)</f>
        <v>4</v>
      </c>
      <c r="BK3" s="40"/>
      <c r="BL3" s="40"/>
      <c r="BM3" s="73"/>
      <c r="BN3" s="62">
        <f t="shared" ref="BN3:BN7" si="5" xml:space="preserve"> SIN((2*PI()*(BA3-2000+BO3)/1546.72495336205) + 1.776465808)</f>
        <v>-0.52196839239185999</v>
      </c>
      <c r="BO3" s="78">
        <f>BO2</f>
        <v>-853</v>
      </c>
      <c r="BP3" s="75">
        <v>-3</v>
      </c>
      <c r="BQ3" s="65">
        <f>CORREL(BF13:BF72,BN7:BN66)</f>
        <v>-0.10317039070446356</v>
      </c>
      <c r="BR3" s="31"/>
    </row>
    <row r="4" spans="1:70" ht="12.75" customHeight="1">
      <c r="A4" s="1">
        <v>11385</v>
      </c>
      <c r="B4" s="1">
        <f t="shared" si="0"/>
        <v>-9435</v>
      </c>
      <c r="C4" s="2">
        <v>89</v>
      </c>
      <c r="E4" s="50" t="s">
        <v>87</v>
      </c>
      <c r="F4" s="18">
        <f t="shared" ref="F4:F67" si="6">F3 + 19.0953697945932</f>
        <v>-9708.3526863081097</v>
      </c>
      <c r="G4" s="18">
        <f t="shared" ref="G4:G67" si="7">G3 + 19.0953697945932</f>
        <v>-9698.8050014108139</v>
      </c>
      <c r="H4" s="14"/>
      <c r="I4" s="14"/>
      <c r="J4" s="18"/>
      <c r="K4" s="14"/>
      <c r="L4" s="14"/>
      <c r="M4" s="19"/>
      <c r="N4" s="39" t="s">
        <v>62</v>
      </c>
      <c r="O4" s="49"/>
      <c r="P4" s="37">
        <f t="shared" ref="P4:P67" si="8">IF(P3=9, 1, P3+1)</f>
        <v>7</v>
      </c>
      <c r="Q4" s="40"/>
      <c r="R4" s="67"/>
      <c r="S4" s="70"/>
      <c r="T4" s="93">
        <f t="shared" si="1"/>
        <v>-0.29956546600414075</v>
      </c>
      <c r="U4" s="78">
        <f t="shared" ref="U4:Z12" si="9">U3</f>
        <v>2</v>
      </c>
      <c r="V4" s="65">
        <f t="shared" si="2"/>
        <v>-0.25366559365152069</v>
      </c>
      <c r="W4" s="65">
        <f t="shared" ref="W4:W7" si="10">W3</f>
        <v>0</v>
      </c>
      <c r="X4" s="78">
        <f t="shared" ref="X4:X10" si="11">X3</f>
        <v>0</v>
      </c>
      <c r="Y4" s="78">
        <f t="shared" si="3"/>
        <v>0.57013911226052505</v>
      </c>
      <c r="Z4" s="78">
        <f t="shared" si="9"/>
        <v>-11.82</v>
      </c>
      <c r="AA4" s="75">
        <v>-2</v>
      </c>
      <c r="AB4" s="65">
        <v>2.5999999999999999E-2</v>
      </c>
      <c r="AC4" s="65">
        <f>CORREL(L21:L613,Y14:Y606)</f>
        <v>2.123332248785062E-2</v>
      </c>
      <c r="AD4" s="31"/>
      <c r="AE4" s="50" t="s">
        <v>87</v>
      </c>
      <c r="AF4" s="18">
        <f t="shared" ref="AF4:AF67" si="12">AF3 + 57.2861093837796</f>
        <v>-9651.0665769243296</v>
      </c>
      <c r="AG4" s="18">
        <f t="shared" ref="AG4:AG67" si="13">AG3 + 57.2861093837796</f>
        <v>-9622.4235222324405</v>
      </c>
      <c r="AH4" s="14"/>
      <c r="AI4" s="14"/>
      <c r="AJ4" s="18"/>
      <c r="AK4" s="18"/>
      <c r="AL4" s="14"/>
      <c r="AM4" s="19"/>
      <c r="AN4" s="39" t="s">
        <v>62</v>
      </c>
      <c r="AO4" s="49"/>
      <c r="AP4" s="37">
        <f t="shared" ref="AP4:AP28" si="14">IF(AP3=9, 1, AP3+1)</f>
        <v>7</v>
      </c>
      <c r="AQ4" s="40"/>
      <c r="AR4" s="67"/>
      <c r="AS4" s="70"/>
      <c r="AT4" s="62">
        <f t="shared" si="4"/>
        <v>-0.99794853551382556</v>
      </c>
      <c r="AU4" s="78">
        <f t="shared" ref="AU4:AU11" si="15">AU3</f>
        <v>-33.9</v>
      </c>
      <c r="AV4" s="75">
        <v>-2</v>
      </c>
      <c r="AW4" s="65">
        <f>CORREL(AL11:AL203,AT4:AT196)</f>
        <v>4.3603312485041755E-2</v>
      </c>
      <c r="AY4" s="50"/>
      <c r="AZ4" s="18">
        <f t="shared" ref="AZ4:AZ67" si="16">AZ3 + 171.858328151339</f>
        <v>-10510.358217772993</v>
      </c>
      <c r="BA4" s="18">
        <f t="shared" ref="BA4:BA67" si="17">BA3 + 171.858328151339</f>
        <v>-10424.429053697324</v>
      </c>
      <c r="BB4" s="14"/>
      <c r="BC4" s="14"/>
      <c r="BD4" s="14"/>
      <c r="BE4" s="18"/>
      <c r="BF4" s="14"/>
      <c r="BG4" s="19"/>
      <c r="BH4" s="39" t="s">
        <v>62</v>
      </c>
      <c r="BI4" s="49"/>
      <c r="BJ4" s="37">
        <f t="shared" ref="BJ4:BJ67" si="18">IF(BJ3=9, 1, BJ3+1)</f>
        <v>5</v>
      </c>
      <c r="BK4" s="40"/>
      <c r="BL4" s="40"/>
      <c r="BM4" s="73"/>
      <c r="BN4" s="62">
        <f t="shared" si="5"/>
        <v>-0.9481262092385575</v>
      </c>
      <c r="BO4" s="78">
        <f t="shared" ref="BO4:BO7" si="19">BO3</f>
        <v>-853</v>
      </c>
      <c r="BP4" s="75">
        <v>-2</v>
      </c>
      <c r="BQ4" s="65">
        <f>CORREL(BF13:BF72,BN6:BN65)</f>
        <v>3.4536470696726426E-2</v>
      </c>
      <c r="BR4" s="31"/>
    </row>
    <row r="5" spans="1:70" ht="12.75" customHeight="1">
      <c r="A5" s="1">
        <v>11375</v>
      </c>
      <c r="B5" s="1">
        <f t="shared" si="0"/>
        <v>-9425</v>
      </c>
      <c r="C5" s="7">
        <v>92.5</v>
      </c>
      <c r="E5" s="23"/>
      <c r="F5" s="18">
        <f t="shared" si="6"/>
        <v>-9689.2573165135163</v>
      </c>
      <c r="G5" s="18">
        <f t="shared" si="7"/>
        <v>-9679.7096316162206</v>
      </c>
      <c r="H5" s="14"/>
      <c r="I5" s="14"/>
      <c r="J5" s="18"/>
      <c r="K5" s="14"/>
      <c r="L5" s="14"/>
      <c r="M5" s="19"/>
      <c r="N5" s="39" t="s">
        <v>90</v>
      </c>
      <c r="O5" s="49"/>
      <c r="P5" s="37">
        <f t="shared" si="8"/>
        <v>8</v>
      </c>
      <c r="Q5" s="40"/>
      <c r="R5" s="67"/>
      <c r="S5" s="70"/>
      <c r="T5" s="93">
        <f t="shared" si="1"/>
        <v>0.97603656729469668</v>
      </c>
      <c r="U5" s="78">
        <f t="shared" si="9"/>
        <v>2</v>
      </c>
      <c r="V5" s="65">
        <f t="shared" si="2"/>
        <v>-0.99852109294329239</v>
      </c>
      <c r="W5" s="65">
        <f t="shared" si="10"/>
        <v>0</v>
      </c>
      <c r="X5" s="78">
        <f t="shared" si="11"/>
        <v>0</v>
      </c>
      <c r="Y5" s="78">
        <f t="shared" si="3"/>
        <v>-9.1329084526818469E-2</v>
      </c>
      <c r="Z5" s="78">
        <f t="shared" si="9"/>
        <v>-11.82</v>
      </c>
      <c r="AA5" s="75">
        <v>-1</v>
      </c>
      <c r="AB5" s="65">
        <v>0.112</v>
      </c>
      <c r="AC5" s="66">
        <f>CORREL(L21:L613,Y13:Y605)</f>
        <v>7.704080288737078E-2</v>
      </c>
      <c r="AD5" s="31"/>
      <c r="AE5" s="50"/>
      <c r="AF5" s="18">
        <f t="shared" si="12"/>
        <v>-9593.7804675405496</v>
      </c>
      <c r="AG5" s="18">
        <f t="shared" si="13"/>
        <v>-9565.1374128486605</v>
      </c>
      <c r="AH5" s="14"/>
      <c r="AI5" s="14"/>
      <c r="AJ5" s="18"/>
      <c r="AK5" s="18"/>
      <c r="AL5" s="14"/>
      <c r="AM5" s="19"/>
      <c r="AN5" s="39" t="s">
        <v>98</v>
      </c>
      <c r="AO5" s="49"/>
      <c r="AP5" s="37">
        <f t="shared" si="14"/>
        <v>8</v>
      </c>
      <c r="AQ5" s="40"/>
      <c r="AR5" s="67"/>
      <c r="AS5" s="70"/>
      <c r="AT5" s="62">
        <f t="shared" si="4"/>
        <v>-0.80562499647725294</v>
      </c>
      <c r="AU5" s="78">
        <f t="shared" si="15"/>
        <v>-33.9</v>
      </c>
      <c r="AV5" s="75">
        <v>-1</v>
      </c>
      <c r="AW5" s="66">
        <f>CORREL(AL11:AL203,AT3:AT195)</f>
        <v>0.17848881958055207</v>
      </c>
      <c r="AY5" s="50"/>
      <c r="AZ5" s="18">
        <f t="shared" si="16"/>
        <v>-10338.499889621655</v>
      </c>
      <c r="BA5" s="18">
        <f t="shared" si="17"/>
        <v>-10252.570725545986</v>
      </c>
      <c r="BB5" s="14"/>
      <c r="BC5" s="14"/>
      <c r="BD5" s="14"/>
      <c r="BE5" s="18"/>
      <c r="BF5" s="14"/>
      <c r="BG5" s="19"/>
      <c r="BH5" s="39" t="s">
        <v>104</v>
      </c>
      <c r="BI5" s="49"/>
      <c r="BJ5" s="37">
        <f t="shared" si="18"/>
        <v>6</v>
      </c>
      <c r="BK5" s="40"/>
      <c r="BL5" s="40"/>
      <c r="BM5" s="73"/>
      <c r="BN5" s="62">
        <f t="shared" si="5"/>
        <v>-0.93064523553346046</v>
      </c>
      <c r="BO5" s="78">
        <f t="shared" si="19"/>
        <v>-853</v>
      </c>
      <c r="BP5" s="75">
        <v>-1</v>
      </c>
      <c r="BQ5" s="66">
        <f>CORREL(BF13:BF72,BN5:BN64)</f>
        <v>0.15590737644802699</v>
      </c>
      <c r="BR5" s="31"/>
    </row>
    <row r="6" spans="1:70" ht="12.75" customHeight="1">
      <c r="A6" s="1">
        <v>11365</v>
      </c>
      <c r="B6" s="1">
        <f t="shared" si="0"/>
        <v>-9415</v>
      </c>
      <c r="C6" s="2">
        <v>75.2</v>
      </c>
      <c r="E6" s="23" t="s">
        <v>63</v>
      </c>
      <c r="F6" s="18">
        <f t="shared" si="6"/>
        <v>-9670.161946718923</v>
      </c>
      <c r="G6" s="18">
        <f t="shared" si="7"/>
        <v>-9660.6142618216272</v>
      </c>
      <c r="H6" s="14"/>
      <c r="I6" s="14"/>
      <c r="J6" s="18"/>
      <c r="K6" s="14"/>
      <c r="L6" s="14"/>
      <c r="M6" s="19"/>
      <c r="N6" s="39"/>
      <c r="O6" s="49"/>
      <c r="P6" s="37">
        <f t="shared" si="8"/>
        <v>9</v>
      </c>
      <c r="Q6" s="40"/>
      <c r="R6" s="67"/>
      <c r="S6" s="70"/>
      <c r="T6" s="93">
        <f t="shared" si="1"/>
        <v>-0.67647110129067201</v>
      </c>
      <c r="U6" s="78">
        <f t="shared" si="9"/>
        <v>2</v>
      </c>
      <c r="V6" s="65">
        <f t="shared" si="2"/>
        <v>-0.991571213993657</v>
      </c>
      <c r="W6" s="65">
        <v>4.99</v>
      </c>
      <c r="X6" s="78">
        <f t="shared" si="11"/>
        <v>0</v>
      </c>
      <c r="Y6" s="78">
        <f t="shared" si="3"/>
        <v>-0.71006338765443899</v>
      </c>
      <c r="Z6" s="78">
        <f t="shared" si="9"/>
        <v>-11.82</v>
      </c>
      <c r="AA6" s="85">
        <v>0</v>
      </c>
      <c r="AB6" s="66">
        <v>0.14699999999999999</v>
      </c>
      <c r="AC6" s="66">
        <f>CORREL(L21:L613,Y21:Y613)</f>
        <v>9.6662340705021388E-2</v>
      </c>
      <c r="AD6" s="31"/>
      <c r="AE6" s="50" t="s">
        <v>63</v>
      </c>
      <c r="AF6" s="18">
        <f t="shared" si="12"/>
        <v>-9536.4943581567695</v>
      </c>
      <c r="AG6" s="18">
        <f t="shared" si="13"/>
        <v>-9507.8513034648804</v>
      </c>
      <c r="AH6" s="14"/>
      <c r="AI6" s="14"/>
      <c r="AJ6" s="18"/>
      <c r="AK6" s="18"/>
      <c r="AL6" s="14"/>
      <c r="AM6" s="19"/>
      <c r="AN6" s="39"/>
      <c r="AO6" s="49"/>
      <c r="AP6" s="37">
        <f t="shared" si="14"/>
        <v>9</v>
      </c>
      <c r="AQ6" s="40"/>
      <c r="AR6" s="67"/>
      <c r="AS6" s="70"/>
      <c r="AT6" s="62">
        <f t="shared" si="4"/>
        <v>-0.23634056806447987</v>
      </c>
      <c r="AU6" s="78">
        <f t="shared" si="15"/>
        <v>-33.9</v>
      </c>
      <c r="AV6" s="85">
        <v>0</v>
      </c>
      <c r="AW6" s="66">
        <f>CORREL(AL11:AL203,AT11:AT203)</f>
        <v>0.22997293590264259</v>
      </c>
      <c r="AY6" s="50" t="s">
        <v>63</v>
      </c>
      <c r="AZ6" s="18">
        <f t="shared" si="16"/>
        <v>-10166.641561470316</v>
      </c>
      <c r="BA6" s="18">
        <f t="shared" si="17"/>
        <v>-10080.712397394647</v>
      </c>
      <c r="BB6" s="14"/>
      <c r="BC6" s="14"/>
      <c r="BD6" s="14"/>
      <c r="BE6" s="18"/>
      <c r="BF6" s="14"/>
      <c r="BG6" s="19"/>
      <c r="BH6" s="39"/>
      <c r="BI6" s="49"/>
      <c r="BJ6" s="37">
        <f t="shared" si="18"/>
        <v>7</v>
      </c>
      <c r="BK6" s="40"/>
      <c r="BL6" s="40"/>
      <c r="BM6" s="73"/>
      <c r="BN6" s="62">
        <f t="shared" si="5"/>
        <v>-0.47770501315256542</v>
      </c>
      <c r="BO6" s="78">
        <f t="shared" si="19"/>
        <v>-853</v>
      </c>
      <c r="BP6" s="85">
        <v>0</v>
      </c>
      <c r="BQ6" s="66">
        <f>CORREL(BF13:BF72,BN13:BN72)</f>
        <v>0.20315332299367267</v>
      </c>
      <c r="BR6" s="31"/>
    </row>
    <row r="7" spans="1:70" ht="12.75" customHeight="1">
      <c r="A7" s="1">
        <v>11355</v>
      </c>
      <c r="B7" s="1">
        <f t="shared" si="0"/>
        <v>-9405</v>
      </c>
      <c r="C7" s="2">
        <v>60.6</v>
      </c>
      <c r="E7" s="23" t="s">
        <v>64</v>
      </c>
      <c r="F7" s="18">
        <f t="shared" si="6"/>
        <v>-9651.0665769243296</v>
      </c>
      <c r="G7" s="18">
        <f t="shared" si="7"/>
        <v>-9641.5188920270339</v>
      </c>
      <c r="H7" s="14"/>
      <c r="I7" s="14"/>
      <c r="J7" s="18"/>
      <c r="K7" s="14"/>
      <c r="L7" s="14"/>
      <c r="M7" s="19"/>
      <c r="N7" s="47" t="s">
        <v>65</v>
      </c>
      <c r="O7" s="34"/>
      <c r="P7" s="37">
        <f t="shared" si="8"/>
        <v>1</v>
      </c>
      <c r="Q7" s="40"/>
      <c r="R7" s="67"/>
      <c r="S7" s="70"/>
      <c r="T7" s="93">
        <f t="shared" ref="T7:T70" si="20" xml:space="preserve"> SIN((2*PI()*(G7-2000+U7)/57.2861093837796) + 0.840686201)</f>
        <v>-0.29956546600416128</v>
      </c>
      <c r="U7" s="78">
        <f t="shared" ref="U7:U18" si="21">U6</f>
        <v>2</v>
      </c>
      <c r="V7" s="65">
        <f t="shared" si="2"/>
        <v>-7.2084772825678767E-2</v>
      </c>
      <c r="W7" s="65">
        <f t="shared" si="10"/>
        <v>4.99</v>
      </c>
      <c r="X7" s="78">
        <f t="shared" si="11"/>
        <v>0</v>
      </c>
      <c r="Y7" s="78">
        <f t="shared" si="3"/>
        <v>-0.99655114022298286</v>
      </c>
      <c r="Z7" s="78">
        <f t="shared" si="9"/>
        <v>-11.82</v>
      </c>
      <c r="AA7" s="75">
        <v>1</v>
      </c>
      <c r="AB7" s="65">
        <v>0.112</v>
      </c>
      <c r="AC7" s="66">
        <f>CORREL(L21:L613,Y20:Y612)</f>
        <v>7.1149125380269379E-2</v>
      </c>
      <c r="AD7" s="31"/>
      <c r="AE7" s="50" t="s">
        <v>64</v>
      </c>
      <c r="AF7" s="18">
        <f t="shared" si="12"/>
        <v>-9479.2082487729895</v>
      </c>
      <c r="AG7" s="18">
        <f t="shared" si="13"/>
        <v>-9450.5651940811003</v>
      </c>
      <c r="AH7" s="14">
        <f t="shared" ref="AH7:AH69" si="22">AVERAGEIFS(SS,GregYr,"&gt;"&amp;AF7,GregYr,"&lt;="&amp;AF8)</f>
        <v>69</v>
      </c>
      <c r="AI7" s="14"/>
      <c r="AJ7" s="18"/>
      <c r="AK7" s="18"/>
      <c r="AL7" s="14"/>
      <c r="AM7" s="19"/>
      <c r="AN7" s="47" t="s">
        <v>65</v>
      </c>
      <c r="AO7" s="34"/>
      <c r="AP7" s="37">
        <f t="shared" si="14"/>
        <v>1</v>
      </c>
      <c r="AQ7" s="40"/>
      <c r="AR7" s="67"/>
      <c r="AS7" s="70"/>
      <c r="AT7" s="62">
        <f t="shared" si="4"/>
        <v>0.44353023877851899</v>
      </c>
      <c r="AU7" s="78">
        <f t="shared" si="15"/>
        <v>-33.9</v>
      </c>
      <c r="AV7" s="75">
        <v>1</v>
      </c>
      <c r="AW7" s="66">
        <f>CORREL(AL11:AL203,AT10:AT202)</f>
        <v>0.17409617880224879</v>
      </c>
      <c r="AY7" s="50" t="s">
        <v>64</v>
      </c>
      <c r="AZ7" s="18">
        <f t="shared" si="16"/>
        <v>-9994.7832333189781</v>
      </c>
      <c r="BA7" s="18">
        <f t="shared" si="17"/>
        <v>-9908.8540692433089</v>
      </c>
      <c r="BB7" s="14"/>
      <c r="BC7" s="14"/>
      <c r="BD7" s="14"/>
      <c r="BE7" s="18"/>
      <c r="BF7" s="14"/>
      <c r="BG7" s="19"/>
      <c r="BH7" s="47" t="s">
        <v>65</v>
      </c>
      <c r="BI7" s="34"/>
      <c r="BJ7" s="37">
        <f t="shared" si="18"/>
        <v>8</v>
      </c>
      <c r="BK7" s="40"/>
      <c r="BL7" s="40"/>
      <c r="BM7" s="73"/>
      <c r="BN7" s="62">
        <f t="shared" si="5"/>
        <v>0.19875869398225784</v>
      </c>
      <c r="BO7" s="78">
        <f t="shared" si="19"/>
        <v>-853</v>
      </c>
      <c r="BP7" s="75">
        <v>1</v>
      </c>
      <c r="BQ7" s="66">
        <f>CORREL(BF13:BF72,BN12:BN71)</f>
        <v>0.15668868388142099</v>
      </c>
      <c r="BR7" s="31"/>
    </row>
    <row r="8" spans="1:70" ht="12.75" customHeight="1">
      <c r="A8" s="1">
        <v>11345</v>
      </c>
      <c r="B8" s="1">
        <f t="shared" si="0"/>
        <v>-9395</v>
      </c>
      <c r="C8" s="2">
        <v>43.3</v>
      </c>
      <c r="E8" s="23" t="s">
        <v>66</v>
      </c>
      <c r="F8" s="18">
        <f t="shared" si="6"/>
        <v>-9631.9712071297363</v>
      </c>
      <c r="G8" s="18">
        <f t="shared" si="7"/>
        <v>-9622.4235222324405</v>
      </c>
      <c r="H8" s="14"/>
      <c r="I8" s="14"/>
      <c r="J8" s="18"/>
      <c r="K8" s="14"/>
      <c r="L8" s="14"/>
      <c r="M8" s="19"/>
      <c r="N8" s="36">
        <f>COUNTIFS(Cell_172,"=1",Peak_172,"&gt;-100")</f>
        <v>12</v>
      </c>
      <c r="O8" s="34">
        <f>N8/N27</f>
        <v>0.13636363636363635</v>
      </c>
      <c r="P8" s="37">
        <f t="shared" si="8"/>
        <v>2</v>
      </c>
      <c r="Q8" s="40"/>
      <c r="R8" s="67"/>
      <c r="S8" s="70"/>
      <c r="T8" s="93">
        <f t="shared" si="20"/>
        <v>0.97603656729470145</v>
      </c>
      <c r="U8" s="78">
        <f t="shared" si="21"/>
        <v>2</v>
      </c>
      <c r="V8" s="65">
        <f t="shared" ref="V8:V71" si="23" xml:space="preserve"> SIN((2*PI()*(G8-2000+X8)/87.6583) + W8)</f>
        <v>0.96263595919502276</v>
      </c>
      <c r="W8" s="65">
        <f t="shared" ref="W8:W71" si="24">W7</f>
        <v>4.99</v>
      </c>
      <c r="X8" s="78">
        <f t="shared" si="11"/>
        <v>0</v>
      </c>
      <c r="Y8" s="78">
        <f t="shared" si="3"/>
        <v>-0.81674153884896805</v>
      </c>
      <c r="Z8" s="78">
        <f t="shared" si="9"/>
        <v>-11.82</v>
      </c>
      <c r="AA8" s="75">
        <v>2</v>
      </c>
      <c r="AB8" s="65">
        <v>2.5000000000000001E-2</v>
      </c>
      <c r="AC8" s="65">
        <f>CORREL(L21:L613,Y19:Y611)</f>
        <v>1.2387487177974003E-2</v>
      </c>
      <c r="AD8" s="31"/>
      <c r="AE8" s="50" t="s">
        <v>66</v>
      </c>
      <c r="AF8" s="18">
        <f t="shared" si="12"/>
        <v>-9421.9221393892094</v>
      </c>
      <c r="AG8" s="18">
        <f t="shared" si="13"/>
        <v>-9393.2790846973203</v>
      </c>
      <c r="AH8" s="14">
        <f t="shared" si="22"/>
        <v>57.616666666666674</v>
      </c>
      <c r="AI8" s="14"/>
      <c r="AJ8" s="18"/>
      <c r="AK8" s="18"/>
      <c r="AL8" s="14"/>
      <c r="AM8" s="19"/>
      <c r="AN8" s="36">
        <f>COUNTIFS(Cell_515,"=1",Peak_515,"&gt;-100")</f>
        <v>3</v>
      </c>
      <c r="AO8" s="34">
        <f>AN8/AN27</f>
        <v>0.10714285714285714</v>
      </c>
      <c r="AP8" s="37">
        <f t="shared" si="14"/>
        <v>2</v>
      </c>
      <c r="AQ8" s="40"/>
      <c r="AR8" s="67"/>
      <c r="AS8" s="70"/>
      <c r="AT8" s="62">
        <f t="shared" si="4"/>
        <v>0.91586831760750809</v>
      </c>
      <c r="AU8" s="78">
        <f t="shared" si="15"/>
        <v>-33.9</v>
      </c>
      <c r="AV8" s="75">
        <v>2</v>
      </c>
      <c r="AW8" s="65">
        <f>CORREL(AL11:AL203,AT9:AT201)</f>
        <v>3.6396313622746507E-2</v>
      </c>
      <c r="AY8" s="50" t="s">
        <v>66</v>
      </c>
      <c r="AZ8" s="18">
        <f t="shared" si="16"/>
        <v>-9822.9249051676397</v>
      </c>
      <c r="BA8" s="18">
        <f t="shared" si="17"/>
        <v>-9736.9957410919706</v>
      </c>
      <c r="BB8" s="14"/>
      <c r="BC8" s="14"/>
      <c r="BD8" s="14"/>
      <c r="BE8" s="18"/>
      <c r="BF8" s="14"/>
      <c r="BG8" s="19"/>
      <c r="BH8" s="36">
        <f>COUNTIFS(Cell_1545,"=1",Peak_1545,"&gt;-100")</f>
        <v>0</v>
      </c>
      <c r="BI8" s="83">
        <f>BH8/BH27</f>
        <v>0</v>
      </c>
      <c r="BJ8" s="37">
        <f t="shared" si="18"/>
        <v>9</v>
      </c>
      <c r="BK8" s="40"/>
      <c r="BL8" s="40"/>
      <c r="BM8" s="73"/>
      <c r="BN8" s="62">
        <f t="shared" ref="BN8:BN71" si="25" xml:space="preserve"> SIN((2*PI()*(BA8-2000+BO8)/1546.72495336205) + 1.776465808)</f>
        <v>0.78222099924595379</v>
      </c>
      <c r="BO8" s="78">
        <f t="shared" ref="BO8:BO71" si="26">BO7</f>
        <v>-853</v>
      </c>
      <c r="BP8" s="75">
        <v>2</v>
      </c>
      <c r="BQ8" s="65">
        <f>CORREL(BF13:BF72,BN11:BN70)</f>
        <v>3.6739908991032917E-2</v>
      </c>
      <c r="BR8" s="31"/>
    </row>
    <row r="9" spans="1:70" ht="12.75" customHeight="1">
      <c r="A9" s="1">
        <v>11335</v>
      </c>
      <c r="B9" s="1">
        <f t="shared" si="0"/>
        <v>-9385</v>
      </c>
      <c r="C9" s="2">
        <v>37.700000000000003</v>
      </c>
      <c r="E9" s="28">
        <f>MAX(G2:G5000)</f>
        <v>2140.3242712370256</v>
      </c>
      <c r="F9" s="18">
        <f t="shared" si="6"/>
        <v>-9612.8758373351429</v>
      </c>
      <c r="G9" s="18">
        <f t="shared" si="7"/>
        <v>-9603.3281524378472</v>
      </c>
      <c r="H9" s="14"/>
      <c r="I9" s="14"/>
      <c r="J9" s="18"/>
      <c r="K9" s="14"/>
      <c r="L9" s="14"/>
      <c r="M9" s="19"/>
      <c r="N9" s="46" t="s">
        <v>67</v>
      </c>
      <c r="O9" s="34"/>
      <c r="P9" s="37">
        <f t="shared" si="8"/>
        <v>3</v>
      </c>
      <c r="Q9" s="40"/>
      <c r="R9" s="67"/>
      <c r="S9" s="70"/>
      <c r="T9" s="93">
        <f t="shared" si="20"/>
        <v>-0.67647110129065613</v>
      </c>
      <c r="U9" s="78">
        <f t="shared" si="21"/>
        <v>2</v>
      </c>
      <c r="V9" s="65">
        <f t="shared" si="23"/>
        <v>0.45849254891773672</v>
      </c>
      <c r="W9" s="65">
        <f t="shared" si="24"/>
        <v>4.99</v>
      </c>
      <c r="X9" s="78">
        <f t="shared" si="11"/>
        <v>0</v>
      </c>
      <c r="Y9" s="78">
        <f t="shared" si="3"/>
        <v>-0.25476949437637242</v>
      </c>
      <c r="Z9" s="78">
        <f t="shared" si="9"/>
        <v>-11.82</v>
      </c>
      <c r="AA9" s="75">
        <v>3</v>
      </c>
      <c r="AB9" s="65">
        <v>-7.2999999999999995E-2</v>
      </c>
      <c r="AC9" s="65">
        <f>CORREL(L21:L613,Y18:Y610)</f>
        <v>-5.2308097219812631E-2</v>
      </c>
      <c r="AD9" s="31"/>
      <c r="AE9" s="55">
        <f>MAX(AG2:AG5000)</f>
        <v>2522.2316671288791</v>
      </c>
      <c r="AF9" s="18">
        <f t="shared" si="12"/>
        <v>-9364.6360300054293</v>
      </c>
      <c r="AG9" s="18">
        <f t="shared" si="13"/>
        <v>-9335.9929753135402</v>
      </c>
      <c r="AH9" s="14">
        <f t="shared" si="22"/>
        <v>52.86</v>
      </c>
      <c r="AI9" s="14"/>
      <c r="AJ9" s="18"/>
      <c r="AK9" s="18"/>
      <c r="AL9" s="14"/>
      <c r="AM9" s="19"/>
      <c r="AN9" s="46" t="s">
        <v>67</v>
      </c>
      <c r="AO9" s="34"/>
      <c r="AP9" s="37">
        <f t="shared" si="14"/>
        <v>3</v>
      </c>
      <c r="AQ9" s="40"/>
      <c r="AR9" s="67"/>
      <c r="AS9" s="70"/>
      <c r="AT9" s="62">
        <f t="shared" si="4"/>
        <v>0.959661431885383</v>
      </c>
      <c r="AU9" s="78">
        <f t="shared" si="15"/>
        <v>-33.9</v>
      </c>
      <c r="AV9" s="75">
        <v>3</v>
      </c>
      <c r="AW9" s="65">
        <f>CORREL(AL11:AL203,AT8:AT200)</f>
        <v>-0.11821805977186377</v>
      </c>
      <c r="AY9" s="55">
        <f>MAX(BA2:BA5000)</f>
        <v>3152.3788702584529</v>
      </c>
      <c r="AZ9" s="18">
        <f t="shared" si="16"/>
        <v>-9651.0665770163014</v>
      </c>
      <c r="BA9" s="18">
        <f t="shared" si="17"/>
        <v>-9565.1374129406322</v>
      </c>
      <c r="BB9" s="14"/>
      <c r="BC9" s="14"/>
      <c r="BD9" s="14"/>
      <c r="BE9" s="18"/>
      <c r="BF9" s="14"/>
      <c r="BG9" s="19"/>
      <c r="BH9" s="46" t="s">
        <v>67</v>
      </c>
      <c r="BI9" s="83"/>
      <c r="BJ9" s="37">
        <f t="shared" si="18"/>
        <v>1</v>
      </c>
      <c r="BK9" s="40"/>
      <c r="BL9" s="40"/>
      <c r="BM9" s="73"/>
      <c r="BN9" s="62">
        <f t="shared" si="25"/>
        <v>0.99967340554441753</v>
      </c>
      <c r="BO9" s="78">
        <f t="shared" si="26"/>
        <v>-853</v>
      </c>
      <c r="BP9" s="75">
        <v>3</v>
      </c>
      <c r="BQ9" s="65">
        <f>CORREL(BF13:BF72,BN10:BN69)</f>
        <v>-0.10158595481302209</v>
      </c>
      <c r="BR9" s="31"/>
    </row>
    <row r="10" spans="1:70" ht="12.75" customHeight="1">
      <c r="A10" s="1">
        <v>11325</v>
      </c>
      <c r="B10" s="1">
        <f t="shared" si="0"/>
        <v>-9375</v>
      </c>
      <c r="C10" s="2">
        <v>57.1</v>
      </c>
      <c r="E10" s="50" t="s">
        <v>88</v>
      </c>
      <c r="F10" s="18">
        <f t="shared" si="6"/>
        <v>-9593.7804675405496</v>
      </c>
      <c r="G10" s="18">
        <f t="shared" si="7"/>
        <v>-9584.2327826432538</v>
      </c>
      <c r="H10" s="14"/>
      <c r="I10" s="14"/>
      <c r="J10" s="18"/>
      <c r="K10" s="14"/>
      <c r="L10" s="14"/>
      <c r="M10" s="19"/>
      <c r="N10" s="36">
        <f>COUNTIFS(Cell_172,"=2",Peak_172,"&gt;-100")</f>
        <v>11</v>
      </c>
      <c r="O10" s="34">
        <f>N10/N27</f>
        <v>0.125</v>
      </c>
      <c r="P10" s="37">
        <f t="shared" si="8"/>
        <v>4</v>
      </c>
      <c r="Q10" s="40"/>
      <c r="R10" s="67"/>
      <c r="S10" s="70"/>
      <c r="T10" s="93">
        <f t="shared" si="20"/>
        <v>-0.29956546600418188</v>
      </c>
      <c r="U10" s="78">
        <f t="shared" si="21"/>
        <v>2</v>
      </c>
      <c r="V10" s="65">
        <f t="shared" si="23"/>
        <v>-0.77859433422790536</v>
      </c>
      <c r="W10" s="65">
        <f t="shared" si="24"/>
        <v>4.99</v>
      </c>
      <c r="X10" s="78">
        <f t="shared" si="11"/>
        <v>0</v>
      </c>
      <c r="Y10" s="78">
        <f t="shared" si="3"/>
        <v>0.42641202796247812</v>
      </c>
      <c r="Z10" s="78">
        <f t="shared" si="9"/>
        <v>-11.82</v>
      </c>
      <c r="AA10" s="75">
        <v>4</v>
      </c>
      <c r="AB10" s="65">
        <v>-0.13800000000000001</v>
      </c>
      <c r="AC10" s="65">
        <f>CORREL(L21:L613,Y17:Y609)</f>
        <v>-9.2433406268745327E-2</v>
      </c>
      <c r="AD10" s="31"/>
      <c r="AE10" s="50" t="s">
        <v>88</v>
      </c>
      <c r="AF10" s="18">
        <f t="shared" si="12"/>
        <v>-9307.3499206216493</v>
      </c>
      <c r="AG10" s="18">
        <f t="shared" si="13"/>
        <v>-9278.7068659297602</v>
      </c>
      <c r="AH10" s="14">
        <f t="shared" si="22"/>
        <v>28.600000000000005</v>
      </c>
      <c r="AI10" s="14"/>
      <c r="AJ10" s="18"/>
      <c r="AK10" s="18"/>
      <c r="AL10" s="14"/>
      <c r="AM10" s="19"/>
      <c r="AN10" s="36">
        <f>COUNTIFS(Cell_515,"=2",Peak_515,"&gt;-100")</f>
        <v>1</v>
      </c>
      <c r="AO10" s="34">
        <f>AN10/AN27</f>
        <v>3.5714285714285712E-2</v>
      </c>
      <c r="AP10" s="37">
        <f t="shared" si="14"/>
        <v>4</v>
      </c>
      <c r="AQ10" s="40" t="str">
        <f t="shared" ref="AQ10:AQ24" si="27">IF(AL10=AR10, AL10," ")</f>
        <v xml:space="preserve"> </v>
      </c>
      <c r="AR10" s="40">
        <f t="shared" ref="AR10:AR24" si="28">MAX(AL7:AL13)</f>
        <v>-21.581111111111106</v>
      </c>
      <c r="AS10" s="70"/>
      <c r="AT10" s="62">
        <f t="shared" si="4"/>
        <v>0.55441829673529752</v>
      </c>
      <c r="AU10" s="78">
        <f t="shared" si="15"/>
        <v>-33.9</v>
      </c>
      <c r="AV10" s="75">
        <v>4</v>
      </c>
      <c r="AW10" s="65">
        <f>CORREL(AL11:AL203,AT7:AT199)</f>
        <v>-0.21727134598809028</v>
      </c>
      <c r="AY10" s="50" t="s">
        <v>88</v>
      </c>
      <c r="AZ10" s="18">
        <f t="shared" si="16"/>
        <v>-9479.208248864963</v>
      </c>
      <c r="BA10" s="18">
        <f t="shared" si="17"/>
        <v>-9393.2790847892938</v>
      </c>
      <c r="BB10" s="14">
        <f t="shared" ref="BB10:BB12" si="29">AVERAGEIFS(SS,GregYr,"&gt;"&amp;AZ10,GregYr,"&lt;="&amp;AZ11)</f>
        <v>59.066666666666649</v>
      </c>
      <c r="BC10" s="14"/>
      <c r="BD10" s="14"/>
      <c r="BE10" s="18"/>
      <c r="BF10" s="14"/>
      <c r="BG10" s="19"/>
      <c r="BH10" s="36">
        <f>COUNTIFS(Cell_1545,"=2",Peak_1545,"&gt;-100")</f>
        <v>2</v>
      </c>
      <c r="BI10" s="83">
        <f>BH10/BH27</f>
        <v>0.22222222222222221</v>
      </c>
      <c r="BJ10" s="37">
        <f t="shared" si="18"/>
        <v>2</v>
      </c>
      <c r="BK10" s="40"/>
      <c r="BL10" s="40"/>
      <c r="BM10" s="73"/>
      <c r="BN10" s="62">
        <f t="shared" si="25"/>
        <v>0.74936751525630296</v>
      </c>
      <c r="BO10" s="78">
        <f t="shared" si="26"/>
        <v>-853</v>
      </c>
      <c r="BP10" s="75">
        <v>4</v>
      </c>
      <c r="BQ10" s="65">
        <f>CORREL(BF13:BF72,BN9:BN68)</f>
        <v>-0.1910173711005701</v>
      </c>
      <c r="BR10" s="31"/>
    </row>
    <row r="11" spans="1:70" ht="12.75" customHeight="1">
      <c r="A11" s="1">
        <v>11315</v>
      </c>
      <c r="B11" s="1">
        <f t="shared" si="0"/>
        <v>-9365</v>
      </c>
      <c r="C11" s="2">
        <v>71.8</v>
      </c>
      <c r="E11" s="23"/>
      <c r="F11" s="18">
        <f t="shared" si="6"/>
        <v>-9574.6850977459562</v>
      </c>
      <c r="G11" s="18">
        <f t="shared" si="7"/>
        <v>-9565.1374128486605</v>
      </c>
      <c r="H11" s="14"/>
      <c r="I11" s="14"/>
      <c r="J11" s="18"/>
      <c r="K11" s="14"/>
      <c r="L11" s="14"/>
      <c r="M11" s="19"/>
      <c r="N11" s="47" t="s">
        <v>68</v>
      </c>
      <c r="O11" s="34"/>
      <c r="P11" s="37">
        <f t="shared" si="8"/>
        <v>5</v>
      </c>
      <c r="Q11" s="40"/>
      <c r="R11" s="67"/>
      <c r="S11" s="70"/>
      <c r="T11" s="93">
        <f t="shared" si="20"/>
        <v>0.9760365672946566</v>
      </c>
      <c r="U11" s="78">
        <f t="shared" si="21"/>
        <v>2</v>
      </c>
      <c r="V11" s="65">
        <f t="shared" si="23"/>
        <v>-0.77102492659700628</v>
      </c>
      <c r="W11" s="65">
        <f t="shared" si="24"/>
        <v>4.99</v>
      </c>
      <c r="X11" s="78">
        <f t="shared" ref="X11:X74" si="30">X10</f>
        <v>0</v>
      </c>
      <c r="Y11" s="78">
        <f t="shared" si="3"/>
        <v>0.90807062337582689</v>
      </c>
      <c r="Z11" s="78">
        <f t="shared" si="9"/>
        <v>-11.82</v>
      </c>
      <c r="AA11" s="75"/>
      <c r="AB11" s="65"/>
      <c r="AD11" s="31"/>
      <c r="AE11" s="50"/>
      <c r="AF11" s="18">
        <f t="shared" si="12"/>
        <v>-9250.0638112378692</v>
      </c>
      <c r="AG11" s="86">
        <f t="shared" si="13"/>
        <v>-9221.4207565459801</v>
      </c>
      <c r="AH11" s="14">
        <f t="shared" si="22"/>
        <v>9.3833333333333346</v>
      </c>
      <c r="AI11" s="14">
        <f>AVERAGE(AH10:AH12)</f>
        <v>18.101111111111113</v>
      </c>
      <c r="AJ11" s="18">
        <f>AVERAGE(AH7:AH15)</f>
        <v>38.725555555555559</v>
      </c>
      <c r="AK11" s="18">
        <f>AI11-AJ11</f>
        <v>-20.624444444444446</v>
      </c>
      <c r="AL11" s="87">
        <f>AH11-AJ11</f>
        <v>-29.342222222222226</v>
      </c>
      <c r="AM11" s="19"/>
      <c r="AN11" s="47" t="s">
        <v>68</v>
      </c>
      <c r="AO11" s="34"/>
      <c r="AP11" s="37">
        <f t="shared" si="14"/>
        <v>5</v>
      </c>
      <c r="AQ11" s="40" t="str">
        <f t="shared" si="27"/>
        <v xml:space="preserve"> </v>
      </c>
      <c r="AR11" s="40">
        <f t="shared" si="28"/>
        <v>-10.585185185185185</v>
      </c>
      <c r="AS11" s="70"/>
      <c r="AT11" s="62">
        <f t="shared" si="4"/>
        <v>-0.11024332113027387</v>
      </c>
      <c r="AU11" s="78">
        <f t="shared" si="15"/>
        <v>-33.9</v>
      </c>
      <c r="AV11" s="75"/>
      <c r="AW11" s="65"/>
      <c r="AY11" s="50"/>
      <c r="AZ11" s="18">
        <f t="shared" si="16"/>
        <v>-9307.3499207136247</v>
      </c>
      <c r="BA11" s="18">
        <f t="shared" si="17"/>
        <v>-9221.4207566379555</v>
      </c>
      <c r="BB11" s="14">
        <f t="shared" si="29"/>
        <v>18.205882352941181</v>
      </c>
      <c r="BC11" s="14">
        <f t="shared" ref="BC11:BC74" si="31">AVERAGE(BB10:BB12)</f>
        <v>38.507516339869277</v>
      </c>
      <c r="BD11" s="14"/>
      <c r="BE11" s="18"/>
      <c r="BF11" s="14"/>
      <c r="BG11" s="19"/>
      <c r="BH11" s="47" t="s">
        <v>68</v>
      </c>
      <c r="BI11" s="83"/>
      <c r="BJ11" s="37">
        <f t="shared" si="18"/>
        <v>3</v>
      </c>
      <c r="BK11" s="40"/>
      <c r="BL11" s="40"/>
      <c r="BM11" s="73"/>
      <c r="BN11" s="62">
        <f t="shared" si="25"/>
        <v>0.14842423628751703</v>
      </c>
      <c r="BO11" s="78">
        <f t="shared" si="26"/>
        <v>-853</v>
      </c>
      <c r="BP11" s="75"/>
      <c r="BQ11" s="65"/>
      <c r="BR11" s="31"/>
    </row>
    <row r="12" spans="1:70" ht="12.75" customHeight="1">
      <c r="A12" s="1">
        <v>11305</v>
      </c>
      <c r="B12" s="1">
        <f t="shared" si="0"/>
        <v>-9355</v>
      </c>
      <c r="C12" s="2">
        <v>51.9</v>
      </c>
      <c r="E12" s="24" t="s">
        <v>69</v>
      </c>
      <c r="F12" s="18">
        <f t="shared" si="6"/>
        <v>-9555.5897279513629</v>
      </c>
      <c r="G12" s="18">
        <f t="shared" si="7"/>
        <v>-9546.0420430540671</v>
      </c>
      <c r="H12" s="14"/>
      <c r="I12" s="14"/>
      <c r="J12" s="18"/>
      <c r="K12" s="14"/>
      <c r="L12" s="14"/>
      <c r="M12" s="19"/>
      <c r="N12" s="36">
        <f>COUNTIFS(Cell_172,"=3",Peak_172,"&gt;-100")</f>
        <v>4</v>
      </c>
      <c r="O12" s="34">
        <f>N12/N27</f>
        <v>4.5454545454545456E-2</v>
      </c>
      <c r="P12" s="37">
        <f t="shared" si="8"/>
        <v>6</v>
      </c>
      <c r="Q12" s="40"/>
      <c r="R12" s="68"/>
      <c r="S12" s="71"/>
      <c r="T12" s="93">
        <f t="shared" si="20"/>
        <v>-0.67647110129080767</v>
      </c>
      <c r="U12" s="78">
        <f t="shared" si="21"/>
        <v>2</v>
      </c>
      <c r="V12" s="65">
        <f t="shared" si="23"/>
        <v>0.46910036160815477</v>
      </c>
      <c r="W12" s="65">
        <f t="shared" si="24"/>
        <v>4.99</v>
      </c>
      <c r="X12" s="78">
        <f t="shared" si="30"/>
        <v>0</v>
      </c>
      <c r="Y12" s="78">
        <f t="shared" si="3"/>
        <v>0.96483288203081663</v>
      </c>
      <c r="Z12" s="78">
        <f t="shared" si="9"/>
        <v>-11.82</v>
      </c>
      <c r="AA12" s="75"/>
      <c r="AB12" s="65"/>
      <c r="AC12" s="79" t="s">
        <v>159</v>
      </c>
      <c r="AD12" s="31"/>
      <c r="AE12" s="51" t="s">
        <v>69</v>
      </c>
      <c r="AF12" s="18">
        <f t="shared" si="12"/>
        <v>-9192.7777018540892</v>
      </c>
      <c r="AG12" s="18">
        <f t="shared" si="13"/>
        <v>-9164.1346471622001</v>
      </c>
      <c r="AH12" s="14">
        <f t="shared" si="22"/>
        <v>16.32</v>
      </c>
      <c r="AI12" s="14">
        <f t="shared" ref="AI12:AI75" si="32">AVERAGE(AH11:AH13)</f>
        <v>12.29</v>
      </c>
      <c r="AJ12" s="18">
        <f t="shared" ref="AJ12" si="33">AVERAGE(AH8:AH16)</f>
        <v>37.901111111111106</v>
      </c>
      <c r="AK12" s="18">
        <f t="shared" ref="AK12:AK75" si="34">AI12-AJ12</f>
        <v>-25.611111111111107</v>
      </c>
      <c r="AL12" s="87">
        <f t="shared" ref="AL12" si="35">AH12-AJ12</f>
        <v>-21.581111111111106</v>
      </c>
      <c r="AM12" s="19"/>
      <c r="AN12" s="36">
        <f>COUNTIFS(Cell_515,"=3",Peak_515,"&gt;-100")</f>
        <v>2</v>
      </c>
      <c r="AO12" s="34">
        <f>AN12/AN27</f>
        <v>7.1428571428571425E-2</v>
      </c>
      <c r="AP12" s="37">
        <f t="shared" si="14"/>
        <v>6</v>
      </c>
      <c r="AQ12" s="40" t="str">
        <f t="shared" si="27"/>
        <v xml:space="preserve"> </v>
      </c>
      <c r="AR12" s="40">
        <f t="shared" si="28"/>
        <v>37.975925925925928</v>
      </c>
      <c r="AS12" s="71"/>
      <c r="AT12" s="62">
        <f t="shared" ref="AT12:AT75" si="36" xml:space="preserve"> SIN((2*PI()*(AG12-2000+AU12)/515.574984454017) + 2.187804708)</f>
        <v>-0.72332086382095029</v>
      </c>
      <c r="AU12" s="78">
        <f t="shared" ref="AU12:AU75" si="37">AU11</f>
        <v>-33.9</v>
      </c>
      <c r="AV12" s="75"/>
      <c r="AW12" s="79"/>
      <c r="AY12" s="51" t="s">
        <v>69</v>
      </c>
      <c r="AZ12" s="18">
        <f t="shared" si="16"/>
        <v>-9135.4915925622863</v>
      </c>
      <c r="BA12" s="18">
        <f t="shared" si="17"/>
        <v>-9049.5624284866171</v>
      </c>
      <c r="BB12" s="14">
        <f t="shared" si="29"/>
        <v>38.25</v>
      </c>
      <c r="BC12" s="14">
        <f t="shared" si="31"/>
        <v>37.624509803921569</v>
      </c>
      <c r="BD12" s="14"/>
      <c r="BE12" s="18"/>
      <c r="BF12" s="14"/>
      <c r="BG12" s="19"/>
      <c r="BH12" s="36">
        <f>COUNTIFS(Cell_1545,"=3",Peak_1545,"&gt;-100")</f>
        <v>0</v>
      </c>
      <c r="BI12" s="83">
        <f>BH12/BH27</f>
        <v>0</v>
      </c>
      <c r="BJ12" s="37">
        <f t="shared" si="18"/>
        <v>4</v>
      </c>
      <c r="BK12" s="40"/>
      <c r="BL12" s="40"/>
      <c r="BM12" s="73"/>
      <c r="BN12" s="62">
        <f t="shared" si="25"/>
        <v>-0.52196839239184167</v>
      </c>
      <c r="BO12" s="78">
        <f t="shared" si="26"/>
        <v>-853</v>
      </c>
      <c r="BP12" s="40"/>
      <c r="BQ12" s="80" t="s">
        <v>132</v>
      </c>
      <c r="BR12" s="31"/>
    </row>
    <row r="13" spans="1:70" ht="12.75" customHeight="1">
      <c r="A13" s="1">
        <v>11295</v>
      </c>
      <c r="B13" s="1">
        <f t="shared" si="0"/>
        <v>-9345</v>
      </c>
      <c r="C13" s="2">
        <v>42.3</v>
      </c>
      <c r="E13" s="24" t="s">
        <v>70</v>
      </c>
      <c r="F13" s="18">
        <f t="shared" si="6"/>
        <v>-9536.4943581567695</v>
      </c>
      <c r="G13" s="18">
        <f t="shared" si="7"/>
        <v>-9526.9466732594738</v>
      </c>
      <c r="H13" s="14"/>
      <c r="I13" s="18"/>
      <c r="J13" s="18"/>
      <c r="K13" s="14"/>
      <c r="L13" s="14"/>
      <c r="M13" s="19"/>
      <c r="N13" s="47" t="s">
        <v>71</v>
      </c>
      <c r="O13" s="34"/>
      <c r="P13" s="37">
        <f t="shared" si="8"/>
        <v>7</v>
      </c>
      <c r="Q13" s="40"/>
      <c r="R13" s="68"/>
      <c r="S13" s="71"/>
      <c r="T13" s="93">
        <f t="shared" si="20"/>
        <v>-0.29956546600398548</v>
      </c>
      <c r="U13" s="78">
        <f t="shared" si="21"/>
        <v>2</v>
      </c>
      <c r="V13" s="65">
        <f t="shared" si="23"/>
        <v>0.95932459041227847</v>
      </c>
      <c r="W13" s="65">
        <f t="shared" si="24"/>
        <v>4.99</v>
      </c>
      <c r="X13" s="78">
        <f t="shared" si="30"/>
        <v>0</v>
      </c>
      <c r="Y13" s="78">
        <f t="shared" si="3"/>
        <v>0.57013911226054281</v>
      </c>
      <c r="Z13" s="78">
        <f t="shared" ref="Z13:Z76" si="38">Z12</f>
        <v>-11.82</v>
      </c>
      <c r="AA13" s="75"/>
      <c r="AB13" s="65"/>
      <c r="AC13" s="84" t="s">
        <v>144</v>
      </c>
      <c r="AD13" s="31"/>
      <c r="AE13" s="51" t="s">
        <v>70</v>
      </c>
      <c r="AF13" s="18">
        <f t="shared" si="12"/>
        <v>-9135.4915924703091</v>
      </c>
      <c r="AG13" s="18">
        <f t="shared" si="13"/>
        <v>-9106.84853777842</v>
      </c>
      <c r="AH13" s="14">
        <f t="shared" si="22"/>
        <v>11.166666666666666</v>
      </c>
      <c r="AI13" s="14">
        <f t="shared" si="32"/>
        <v>18.195555555555558</v>
      </c>
      <c r="AJ13" s="18">
        <f t="shared" ref="AJ13:AJ76" si="39">AVERAGE(AH9:AH17)</f>
        <v>38.204814814814817</v>
      </c>
      <c r="AK13" s="18">
        <f t="shared" si="34"/>
        <v>-20.00925925925926</v>
      </c>
      <c r="AL13" s="87">
        <f t="shared" ref="AL13:AL23" si="40">AH13-AJ13</f>
        <v>-27.038148148148153</v>
      </c>
      <c r="AM13" s="19"/>
      <c r="AN13" s="47" t="s">
        <v>71</v>
      </c>
      <c r="AO13" s="34"/>
      <c r="AP13" s="37">
        <f t="shared" si="14"/>
        <v>7</v>
      </c>
      <c r="AQ13" s="40" t="str">
        <f t="shared" si="27"/>
        <v xml:space="preserve"> </v>
      </c>
      <c r="AR13" s="40">
        <f t="shared" si="28"/>
        <v>37.975925925925928</v>
      </c>
      <c r="AS13" s="71"/>
      <c r="AT13" s="62">
        <f t="shared" si="36"/>
        <v>-0.99794853551382967</v>
      </c>
      <c r="AU13" s="78">
        <f t="shared" si="37"/>
        <v>-33.9</v>
      </c>
      <c r="AV13" s="75"/>
      <c r="AW13" s="65" t="s">
        <v>130</v>
      </c>
      <c r="AY13" s="51" t="s">
        <v>70</v>
      </c>
      <c r="AZ13" s="18">
        <f t="shared" si="16"/>
        <v>-8963.633264410948</v>
      </c>
      <c r="BA13" s="18">
        <f t="shared" si="17"/>
        <v>-8877.7041003352788</v>
      </c>
      <c r="BB13" s="91">
        <f t="shared" ref="BB13:BB17" si="41">AVERAGEIFS(SS,GregYr,"&gt;"&amp;AZ13,GregYr,"&lt;="&amp;AZ14)</f>
        <v>56.417647058823526</v>
      </c>
      <c r="BC13" s="14">
        <f t="shared" si="31"/>
        <v>44.093137254901961</v>
      </c>
      <c r="BD13" s="14"/>
      <c r="BE13" s="18"/>
      <c r="BF13" s="14"/>
      <c r="BG13" s="19"/>
      <c r="BH13" s="47" t="s">
        <v>71</v>
      </c>
      <c r="BI13" s="83"/>
      <c r="BJ13" s="37">
        <f t="shared" si="18"/>
        <v>5</v>
      </c>
      <c r="BK13" s="40"/>
      <c r="BL13" s="40"/>
      <c r="BM13" s="73"/>
      <c r="BN13" s="62">
        <f t="shared" si="25"/>
        <v>-0.9481262092385484</v>
      </c>
      <c r="BO13" s="78">
        <f t="shared" si="26"/>
        <v>-853</v>
      </c>
      <c r="BP13" s="40"/>
      <c r="BQ13" s="82" t="s">
        <v>148</v>
      </c>
      <c r="BR13" s="31"/>
    </row>
    <row r="14" spans="1:70" ht="12.75" customHeight="1">
      <c r="A14" s="1">
        <v>11285</v>
      </c>
      <c r="B14" s="1">
        <f t="shared" si="0"/>
        <v>-9335</v>
      </c>
      <c r="C14" s="2">
        <v>54.8</v>
      </c>
      <c r="E14" s="27"/>
      <c r="F14" s="18">
        <f t="shared" si="6"/>
        <v>-9517.3989883621762</v>
      </c>
      <c r="G14" s="18">
        <f t="shared" si="7"/>
        <v>-9507.8513034648804</v>
      </c>
      <c r="H14" s="14"/>
      <c r="I14" s="18"/>
      <c r="J14" s="18"/>
      <c r="K14" s="14"/>
      <c r="L14" s="14"/>
      <c r="M14" s="19"/>
      <c r="N14" s="36">
        <f>COUNTIFS(Cell_172,"=4",Peak_172,"&gt;-100")</f>
        <v>9</v>
      </c>
      <c r="O14" s="34">
        <f>N14/N27</f>
        <v>0.10227272727272728</v>
      </c>
      <c r="P14" s="37">
        <f t="shared" si="8"/>
        <v>8</v>
      </c>
      <c r="Q14" s="40"/>
      <c r="R14" s="61"/>
      <c r="S14" s="72"/>
      <c r="T14" s="93">
        <f t="shared" si="20"/>
        <v>0.97603656729466126</v>
      </c>
      <c r="U14" s="78">
        <f t="shared" si="21"/>
        <v>2</v>
      </c>
      <c r="V14" s="65">
        <f t="shared" si="23"/>
        <v>-8.402178856010481E-2</v>
      </c>
      <c r="W14" s="65">
        <f t="shared" si="24"/>
        <v>4.99</v>
      </c>
      <c r="X14" s="78">
        <f t="shared" si="30"/>
        <v>0</v>
      </c>
      <c r="Y14" s="78">
        <f t="shared" si="3"/>
        <v>-9.1329084526910215E-2</v>
      </c>
      <c r="Z14" s="78">
        <f t="shared" si="38"/>
        <v>-11.82</v>
      </c>
      <c r="AA14" s="75"/>
      <c r="AB14" s="65"/>
      <c r="AC14" s="89"/>
      <c r="AD14" s="31"/>
      <c r="AE14" s="54"/>
      <c r="AF14" s="18">
        <f t="shared" si="12"/>
        <v>-9078.2054830865291</v>
      </c>
      <c r="AG14" s="18">
        <f t="shared" si="13"/>
        <v>-9049.5624283946399</v>
      </c>
      <c r="AH14" s="14">
        <f t="shared" si="22"/>
        <v>27.100000000000005</v>
      </c>
      <c r="AI14" s="14">
        <f t="shared" si="32"/>
        <v>38.25</v>
      </c>
      <c r="AJ14" s="18">
        <f t="shared" si="39"/>
        <v>37.68518518518519</v>
      </c>
      <c r="AK14" s="18">
        <f t="shared" si="34"/>
        <v>0.56481481481480955</v>
      </c>
      <c r="AL14" s="87">
        <f t="shared" si="40"/>
        <v>-10.585185185185185</v>
      </c>
      <c r="AM14" s="19"/>
      <c r="AN14" s="36">
        <f>COUNTIFS(Cell_515,"=4",Peak_515,"&gt;-100")</f>
        <v>5</v>
      </c>
      <c r="AO14" s="34">
        <f>AN14/AN27</f>
        <v>0.17857142857142858</v>
      </c>
      <c r="AP14" s="37">
        <f t="shared" si="14"/>
        <v>8</v>
      </c>
      <c r="AQ14" s="40" t="str">
        <f t="shared" si="27"/>
        <v xml:space="preserve"> </v>
      </c>
      <c r="AR14" s="40">
        <f t="shared" si="28"/>
        <v>37.975925925925928</v>
      </c>
      <c r="AS14" s="72"/>
      <c r="AT14" s="62">
        <f t="shared" si="36"/>
        <v>-0.80562499647723196</v>
      </c>
      <c r="AU14" s="78">
        <f t="shared" si="37"/>
        <v>-33.9</v>
      </c>
      <c r="AV14" s="75"/>
      <c r="AW14" s="84" t="s">
        <v>138</v>
      </c>
      <c r="AY14" s="54"/>
      <c r="AZ14" s="18">
        <f t="shared" si="16"/>
        <v>-8791.7749362596096</v>
      </c>
      <c r="BA14" s="86">
        <f t="shared" si="17"/>
        <v>-8705.8457721839404</v>
      </c>
      <c r="BB14" s="14">
        <f t="shared" si="41"/>
        <v>37.611764705882358</v>
      </c>
      <c r="BC14" s="14">
        <f t="shared" si="31"/>
        <v>42.698039215686272</v>
      </c>
      <c r="BD14" s="14">
        <f t="shared" ref="BD14:BD72" si="42">BC14-BE14</f>
        <v>4.5095134350036332</v>
      </c>
      <c r="BE14" s="18">
        <f t="shared" ref="BE14:BE17" si="43">AVERAGE(BB10:BB18)</f>
        <v>38.188525780682639</v>
      </c>
      <c r="BF14" s="87">
        <f t="shared" ref="BF14:BF17" si="44">BB14-BE14</f>
        <v>-0.57676107480028094</v>
      </c>
      <c r="BG14" s="19"/>
      <c r="BH14" s="36">
        <f>COUNTIFS(Cell_1545,"=4",Peak_1545,"&gt;-100")</f>
        <v>1</v>
      </c>
      <c r="BI14" s="83">
        <f>BH14/BH27</f>
        <v>0.1111111111111111</v>
      </c>
      <c r="BJ14" s="37">
        <f t="shared" si="18"/>
        <v>6</v>
      </c>
      <c r="BK14" s="40" t="str">
        <f t="shared" ref="BK14:BK33" si="45">IF(BF14=BL14, BF14," ")</f>
        <v xml:space="preserve"> </v>
      </c>
      <c r="BL14" s="40">
        <f t="shared" ref="BL14:BL33" si="46">MAX(BF11:BF17)</f>
        <v>3.4724763979666022</v>
      </c>
      <c r="BM14" s="73"/>
      <c r="BN14" s="62">
        <f t="shared" si="25"/>
        <v>-0.93064523553346834</v>
      </c>
      <c r="BO14" s="78">
        <f t="shared" si="26"/>
        <v>-853</v>
      </c>
      <c r="BP14" s="40"/>
      <c r="BQ14" s="80"/>
      <c r="BR14" s="31"/>
    </row>
    <row r="15" spans="1:70" ht="12.75" customHeight="1">
      <c r="A15" s="1">
        <v>11275</v>
      </c>
      <c r="B15" s="1">
        <f t="shared" si="0"/>
        <v>-9325</v>
      </c>
      <c r="C15" s="2">
        <v>65</v>
      </c>
      <c r="E15" s="24" t="s">
        <v>72</v>
      </c>
      <c r="F15" s="18">
        <f t="shared" si="6"/>
        <v>-9498.3036185675828</v>
      </c>
      <c r="G15" s="18">
        <f t="shared" si="7"/>
        <v>-9488.755933670287</v>
      </c>
      <c r="H15" s="14"/>
      <c r="I15" s="18"/>
      <c r="J15" s="18"/>
      <c r="K15" s="14"/>
      <c r="L15" s="14"/>
      <c r="M15" s="19"/>
      <c r="N15" s="47" t="s">
        <v>73</v>
      </c>
      <c r="O15" s="34"/>
      <c r="P15" s="37">
        <f t="shared" si="8"/>
        <v>9</v>
      </c>
      <c r="Q15" s="40"/>
      <c r="R15" s="40"/>
      <c r="S15" s="73"/>
      <c r="T15" s="93">
        <f t="shared" si="20"/>
        <v>-0.67647110129062438</v>
      </c>
      <c r="U15" s="78">
        <f t="shared" si="21"/>
        <v>2</v>
      </c>
      <c r="V15" s="65">
        <f t="shared" si="23"/>
        <v>-0.99305143403440943</v>
      </c>
      <c r="W15" s="65">
        <f t="shared" si="24"/>
        <v>4.99</v>
      </c>
      <c r="X15" s="78">
        <f t="shared" si="30"/>
        <v>0</v>
      </c>
      <c r="Y15" s="78">
        <f t="shared" si="3"/>
        <v>-0.71006338765450383</v>
      </c>
      <c r="Z15" s="78">
        <f t="shared" si="38"/>
        <v>-11.82</v>
      </c>
      <c r="AC15" s="79" t="s">
        <v>140</v>
      </c>
      <c r="AD15" s="31"/>
      <c r="AE15" s="51" t="s">
        <v>72</v>
      </c>
      <c r="AF15" s="18">
        <f t="shared" si="12"/>
        <v>-9020.919373702749</v>
      </c>
      <c r="AG15" s="18">
        <f t="shared" si="13"/>
        <v>-8992.2763190108599</v>
      </c>
      <c r="AH15" s="14">
        <f t="shared" si="22"/>
        <v>76.483333333333334</v>
      </c>
      <c r="AI15" s="14">
        <f t="shared" si="32"/>
        <v>55.054444444444449</v>
      </c>
      <c r="AJ15" s="18">
        <f t="shared" si="39"/>
        <v>38.507407407407406</v>
      </c>
      <c r="AK15" s="18">
        <f t="shared" si="34"/>
        <v>16.547037037037043</v>
      </c>
      <c r="AL15" s="87">
        <f t="shared" si="40"/>
        <v>37.975925925925928</v>
      </c>
      <c r="AM15" s="19"/>
      <c r="AN15" s="47" t="s">
        <v>73</v>
      </c>
      <c r="AO15" s="34"/>
      <c r="AP15" s="37">
        <f t="shared" si="14"/>
        <v>9</v>
      </c>
      <c r="AQ15" s="40">
        <f t="shared" si="27"/>
        <v>37.975925925925928</v>
      </c>
      <c r="AR15" s="40">
        <f t="shared" si="28"/>
        <v>37.975925925925928</v>
      </c>
      <c r="AS15" s="73"/>
      <c r="AT15" s="62">
        <f t="shared" si="36"/>
        <v>-0.23634056806441797</v>
      </c>
      <c r="AU15" s="78">
        <f t="shared" si="37"/>
        <v>-33.9</v>
      </c>
      <c r="AV15" s="75"/>
      <c r="AW15" s="65"/>
      <c r="AY15" s="51" t="s">
        <v>72</v>
      </c>
      <c r="AZ15" s="18">
        <f t="shared" si="16"/>
        <v>-8619.9166081082712</v>
      </c>
      <c r="BA15" s="18">
        <f t="shared" si="17"/>
        <v>-8533.9874440326021</v>
      </c>
      <c r="BB15" s="14">
        <f t="shared" si="41"/>
        <v>34.064705882352939</v>
      </c>
      <c r="BC15" s="14">
        <f t="shared" si="31"/>
        <v>38.217647058823538</v>
      </c>
      <c r="BD15" s="14">
        <f t="shared" si="42"/>
        <v>1.5770515613652947</v>
      </c>
      <c r="BE15" s="18">
        <f t="shared" si="43"/>
        <v>36.640595497458243</v>
      </c>
      <c r="BF15" s="87">
        <f t="shared" si="44"/>
        <v>-2.5758896151053037</v>
      </c>
      <c r="BG15" s="19"/>
      <c r="BH15" s="47" t="s">
        <v>73</v>
      </c>
      <c r="BI15" s="34"/>
      <c r="BJ15" s="37">
        <f t="shared" si="18"/>
        <v>7</v>
      </c>
      <c r="BK15" s="40" t="str">
        <f t="shared" si="45"/>
        <v xml:space="preserve"> </v>
      </c>
      <c r="BL15" s="40">
        <f t="shared" si="46"/>
        <v>7.8322803195352151</v>
      </c>
      <c r="BM15" s="73"/>
      <c r="BN15" s="62">
        <f t="shared" si="25"/>
        <v>-0.47770501315258435</v>
      </c>
      <c r="BO15" s="78">
        <f t="shared" si="26"/>
        <v>-853</v>
      </c>
      <c r="BP15" s="40"/>
      <c r="BQ15" s="79" t="s">
        <v>140</v>
      </c>
      <c r="BR15" s="31"/>
    </row>
    <row r="16" spans="1:70" ht="12.75" customHeight="1">
      <c r="A16" s="1">
        <v>11265</v>
      </c>
      <c r="B16" s="1">
        <f t="shared" si="0"/>
        <v>-9315</v>
      </c>
      <c r="C16" s="2">
        <v>50.3</v>
      </c>
      <c r="E16" s="25"/>
      <c r="F16" s="18">
        <f t="shared" si="6"/>
        <v>-9479.2082487729895</v>
      </c>
      <c r="G16" s="18">
        <f t="shared" si="7"/>
        <v>-9469.6605638756937</v>
      </c>
      <c r="H16" s="14"/>
      <c r="I16" s="18"/>
      <c r="J16" s="18"/>
      <c r="K16" s="14"/>
      <c r="L16" s="14"/>
      <c r="M16" s="19"/>
      <c r="N16" s="36">
        <f>COUNTIFS(Cell_172,"=5",Peak_172,"&gt;-100")</f>
        <v>15</v>
      </c>
      <c r="O16" s="34">
        <f>N16/N27</f>
        <v>0.17045454545454544</v>
      </c>
      <c r="P16" s="37">
        <f t="shared" si="8"/>
        <v>1</v>
      </c>
      <c r="Q16" s="40"/>
      <c r="R16" s="40"/>
      <c r="S16" s="73"/>
      <c r="T16" s="93">
        <f t="shared" si="20"/>
        <v>-0.29956546600400608</v>
      </c>
      <c r="U16" s="78">
        <f t="shared" si="21"/>
        <v>2</v>
      </c>
      <c r="V16" s="65">
        <f t="shared" si="23"/>
        <v>-0.31459493929520455</v>
      </c>
      <c r="W16" s="65">
        <f t="shared" si="24"/>
        <v>4.99</v>
      </c>
      <c r="X16" s="78">
        <f t="shared" si="30"/>
        <v>0</v>
      </c>
      <c r="Y16" s="78">
        <f t="shared" si="3"/>
        <v>-0.99655114022298108</v>
      </c>
      <c r="Z16" s="78">
        <f t="shared" si="38"/>
        <v>-11.82</v>
      </c>
      <c r="AC16" s="79" t="s">
        <v>160</v>
      </c>
      <c r="AD16" s="31"/>
      <c r="AE16" s="52"/>
      <c r="AF16" s="18">
        <f t="shared" si="12"/>
        <v>-8963.6332643189689</v>
      </c>
      <c r="AG16" s="18">
        <f t="shared" si="13"/>
        <v>-8934.9902096270798</v>
      </c>
      <c r="AH16" s="14">
        <f t="shared" si="22"/>
        <v>61.580000000000005</v>
      </c>
      <c r="AI16" s="14">
        <f t="shared" si="32"/>
        <v>66.137777777777771</v>
      </c>
      <c r="AJ16" s="18">
        <f t="shared" si="39"/>
        <v>41.002592592592592</v>
      </c>
      <c r="AK16" s="18">
        <f t="shared" si="34"/>
        <v>25.135185185185179</v>
      </c>
      <c r="AL16" s="87">
        <f t="shared" si="40"/>
        <v>20.577407407407414</v>
      </c>
      <c r="AM16" s="19"/>
      <c r="AN16" s="36">
        <f>COUNTIFS(Cell_515,"=5",Peak_515,"&gt;-100")</f>
        <v>6</v>
      </c>
      <c r="AO16" s="34">
        <f>AN16/AN27</f>
        <v>0.21428571428571427</v>
      </c>
      <c r="AP16" s="37">
        <f t="shared" si="14"/>
        <v>1</v>
      </c>
      <c r="AQ16" s="40" t="str">
        <f t="shared" si="27"/>
        <v xml:space="preserve"> </v>
      </c>
      <c r="AR16" s="40">
        <f t="shared" si="28"/>
        <v>37.975925925925928</v>
      </c>
      <c r="AS16" s="73"/>
      <c r="AT16" s="62">
        <f t="shared" si="36"/>
        <v>0.44353023877855063</v>
      </c>
      <c r="AU16" s="78">
        <f t="shared" si="37"/>
        <v>-33.9</v>
      </c>
      <c r="AW16" s="79" t="s">
        <v>140</v>
      </c>
      <c r="AY16" s="52"/>
      <c r="AZ16" s="18">
        <f t="shared" si="16"/>
        <v>-8448.0582799569329</v>
      </c>
      <c r="BA16" s="18">
        <f t="shared" si="17"/>
        <v>-8362.1291158812637</v>
      </c>
      <c r="BB16" s="14">
        <f t="shared" si="41"/>
        <v>42.976470588235301</v>
      </c>
      <c r="BC16" s="14">
        <f t="shared" si="31"/>
        <v>31.026688453159043</v>
      </c>
      <c r="BD16" s="14">
        <f t="shared" si="42"/>
        <v>-8.4773057371096563</v>
      </c>
      <c r="BE16" s="18">
        <f t="shared" si="43"/>
        <v>39.503994190268699</v>
      </c>
      <c r="BF16" s="87">
        <f t="shared" si="44"/>
        <v>3.4724763979666022</v>
      </c>
      <c r="BG16" s="19"/>
      <c r="BH16" s="36">
        <f>COUNTIFS(Cell_1545,"=5",Peak_1545,"&gt;-100")</f>
        <v>0</v>
      </c>
      <c r="BI16" s="34">
        <f>BH16/BH27</f>
        <v>0</v>
      </c>
      <c r="BJ16" s="37">
        <f t="shared" si="18"/>
        <v>8</v>
      </c>
      <c r="BK16" s="40" t="str">
        <f t="shared" si="45"/>
        <v xml:space="preserve"> </v>
      </c>
      <c r="BL16" s="40">
        <f t="shared" si="46"/>
        <v>11.615286855482935</v>
      </c>
      <c r="BM16" s="73"/>
      <c r="BN16" s="62">
        <f t="shared" si="25"/>
        <v>0.19875869398223669</v>
      </c>
      <c r="BO16" s="78">
        <f t="shared" si="26"/>
        <v>-853</v>
      </c>
      <c r="BP16" s="40"/>
      <c r="BQ16" s="79" t="s">
        <v>149</v>
      </c>
      <c r="BR16" s="31"/>
    </row>
    <row r="17" spans="1:70" ht="12.75" customHeight="1">
      <c r="A17" s="1">
        <v>11255</v>
      </c>
      <c r="B17" s="1">
        <f t="shared" si="0"/>
        <v>-9305</v>
      </c>
      <c r="C17" s="2">
        <v>38.1</v>
      </c>
      <c r="E17" s="23"/>
      <c r="F17" s="18">
        <f t="shared" si="6"/>
        <v>-9460.1128789783961</v>
      </c>
      <c r="G17" s="18">
        <f t="shared" si="7"/>
        <v>-9450.5651940811003</v>
      </c>
      <c r="H17" s="14">
        <f t="shared" ref="H17:H76" si="47">AVERAGEIFS(SS,GregYr,"&gt;"&amp;F17,GregYr,"&lt;="&amp;F18)</f>
        <v>47.25</v>
      </c>
      <c r="I17" s="18"/>
      <c r="J17" s="18"/>
      <c r="K17" s="14"/>
      <c r="L17" s="14"/>
      <c r="M17" s="19"/>
      <c r="N17" s="47" t="s">
        <v>74</v>
      </c>
      <c r="O17" s="34"/>
      <c r="P17" s="37">
        <f t="shared" si="8"/>
        <v>2</v>
      </c>
      <c r="Q17" s="40">
        <f t="shared" ref="Q17:Q78" si="48">IF(L17=R17, L17," ")</f>
        <v>0</v>
      </c>
      <c r="R17" s="40">
        <f t="shared" ref="R17:R78" si="49">MAX(L14:L20)</f>
        <v>0</v>
      </c>
      <c r="S17" s="73"/>
      <c r="T17" s="93">
        <f t="shared" si="20"/>
        <v>0.97603656729466604</v>
      </c>
      <c r="U17" s="78">
        <f t="shared" si="21"/>
        <v>2</v>
      </c>
      <c r="V17" s="65">
        <f t="shared" si="23"/>
        <v>0.86677116193180137</v>
      </c>
      <c r="W17" s="65">
        <f t="shared" si="24"/>
        <v>4.99</v>
      </c>
      <c r="X17" s="78">
        <f t="shared" si="30"/>
        <v>0</v>
      </c>
      <c r="Y17" s="78">
        <f t="shared" si="3"/>
        <v>-0.81674153884891487</v>
      </c>
      <c r="Z17" s="78">
        <f t="shared" si="38"/>
        <v>-11.82</v>
      </c>
      <c r="AA17" s="75"/>
      <c r="AB17" s="65"/>
      <c r="AC17" s="65"/>
      <c r="AD17" s="31"/>
      <c r="AE17" s="50"/>
      <c r="AF17" s="18">
        <f t="shared" si="12"/>
        <v>-8906.3471549351889</v>
      </c>
      <c r="AG17" s="18">
        <f t="shared" si="13"/>
        <v>-8877.7041002432998</v>
      </c>
      <c r="AH17" s="14">
        <f t="shared" si="22"/>
        <v>60.349999999999994</v>
      </c>
      <c r="AI17" s="14">
        <f t="shared" si="32"/>
        <v>56.704444444444448</v>
      </c>
      <c r="AJ17" s="18">
        <f t="shared" si="39"/>
        <v>44.081851851851852</v>
      </c>
      <c r="AK17" s="18">
        <f t="shared" si="34"/>
        <v>12.622592592592596</v>
      </c>
      <c r="AL17" s="87">
        <f t="shared" si="40"/>
        <v>16.268148148148143</v>
      </c>
      <c r="AM17" s="19"/>
      <c r="AN17" s="47" t="s">
        <v>74</v>
      </c>
      <c r="AO17" s="34"/>
      <c r="AP17" s="37">
        <f t="shared" si="14"/>
        <v>2</v>
      </c>
      <c r="AQ17" s="40" t="str">
        <f t="shared" si="27"/>
        <v xml:space="preserve"> </v>
      </c>
      <c r="AR17" s="40">
        <f t="shared" si="28"/>
        <v>37.975925925925928</v>
      </c>
      <c r="AS17" s="73"/>
      <c r="AT17" s="62">
        <f t="shared" si="36"/>
        <v>0.9158683176075223</v>
      </c>
      <c r="AU17" s="78">
        <f t="shared" si="37"/>
        <v>-33.9</v>
      </c>
      <c r="AW17" s="79" t="s">
        <v>145</v>
      </c>
      <c r="AY17" s="50"/>
      <c r="AZ17" s="18">
        <f t="shared" si="16"/>
        <v>-8276.1999518055945</v>
      </c>
      <c r="BA17" s="18">
        <f t="shared" si="17"/>
        <v>-8190.2707877299245</v>
      </c>
      <c r="BB17" s="14">
        <f t="shared" si="41"/>
        <v>16.038888888888888</v>
      </c>
      <c r="BC17" s="14">
        <f t="shared" si="31"/>
        <v>33.360021786492375</v>
      </c>
      <c r="BD17" s="14">
        <f t="shared" si="42"/>
        <v>-3.1207697893972437</v>
      </c>
      <c r="BE17" s="18">
        <f t="shared" si="43"/>
        <v>36.480791575889619</v>
      </c>
      <c r="BF17" s="87">
        <f t="shared" si="44"/>
        <v>-20.441902687000731</v>
      </c>
      <c r="BG17" s="19"/>
      <c r="BH17" s="47" t="s">
        <v>74</v>
      </c>
      <c r="BI17" s="34"/>
      <c r="BJ17" s="37">
        <f t="shared" si="18"/>
        <v>9</v>
      </c>
      <c r="BK17" s="40" t="str">
        <f t="shared" si="45"/>
        <v xml:space="preserve"> </v>
      </c>
      <c r="BL17" s="40">
        <f t="shared" si="46"/>
        <v>11.615286855482935</v>
      </c>
      <c r="BM17" s="73"/>
      <c r="BN17" s="62">
        <f t="shared" si="25"/>
        <v>0.78222099924593591</v>
      </c>
      <c r="BO17" s="78">
        <f t="shared" si="26"/>
        <v>-853</v>
      </c>
      <c r="BQ17" s="65"/>
      <c r="BR17" s="31"/>
    </row>
    <row r="18" spans="1:70" ht="12.75" customHeight="1">
      <c r="A18" s="1">
        <v>11245</v>
      </c>
      <c r="B18" s="1">
        <f t="shared" si="0"/>
        <v>-9295</v>
      </c>
      <c r="C18" s="2">
        <v>36.4</v>
      </c>
      <c r="E18" s="23"/>
      <c r="F18" s="18">
        <f t="shared" si="6"/>
        <v>-9441.0175091838028</v>
      </c>
      <c r="G18" s="18">
        <f t="shared" si="7"/>
        <v>-9431.469824286507</v>
      </c>
      <c r="H18" s="14">
        <f t="shared" si="47"/>
        <v>90.75</v>
      </c>
      <c r="I18" s="18">
        <f t="shared" ref="I18:I20" si="50">AVERAGE(H17:H19)</f>
        <v>68.63333333333334</v>
      </c>
      <c r="J18" s="18"/>
      <c r="K18" s="87">
        <f t="shared" ref="K18:K20" si="51">H18-I18</f>
        <v>22.11666666666666</v>
      </c>
      <c r="L18" s="14"/>
      <c r="M18" s="19"/>
      <c r="N18" s="36">
        <f>COUNTIFS(Cell_172,"=6",Peak_172,"&gt;-100")</f>
        <v>13</v>
      </c>
      <c r="O18" s="34">
        <f>N18/N27</f>
        <v>0.14772727272727273</v>
      </c>
      <c r="P18" s="37">
        <f t="shared" si="8"/>
        <v>3</v>
      </c>
      <c r="Q18" s="40" t="str">
        <f t="shared" si="48"/>
        <v xml:space="preserve"> </v>
      </c>
      <c r="R18" s="40">
        <f t="shared" si="49"/>
        <v>8.2055555555555628</v>
      </c>
      <c r="S18" s="73"/>
      <c r="T18" s="93">
        <f t="shared" si="20"/>
        <v>-0.67647110129060839</v>
      </c>
      <c r="U18" s="78">
        <f t="shared" si="21"/>
        <v>2</v>
      </c>
      <c r="V18" s="65">
        <f t="shared" si="23"/>
        <v>0.66252201792087195</v>
      </c>
      <c r="W18" s="65">
        <f t="shared" si="24"/>
        <v>4.99</v>
      </c>
      <c r="X18" s="78">
        <f t="shared" si="30"/>
        <v>0</v>
      </c>
      <c r="Y18" s="78">
        <f t="shared" si="3"/>
        <v>-0.25476949437628332</v>
      </c>
      <c r="Z18" s="78">
        <f t="shared" si="38"/>
        <v>-11.82</v>
      </c>
      <c r="AA18" s="75"/>
      <c r="AB18" s="65"/>
      <c r="AC18" s="64" t="s">
        <v>141</v>
      </c>
      <c r="AD18" s="31"/>
      <c r="AE18" s="50"/>
      <c r="AF18" s="18">
        <f t="shared" si="12"/>
        <v>-8849.0610455514088</v>
      </c>
      <c r="AG18" s="18">
        <f t="shared" si="13"/>
        <v>-8820.4179908595197</v>
      </c>
      <c r="AH18" s="14">
        <f t="shared" si="22"/>
        <v>48.18333333333333</v>
      </c>
      <c r="AI18" s="14">
        <f t="shared" si="32"/>
        <v>48.177777777777777</v>
      </c>
      <c r="AJ18" s="18">
        <f t="shared" si="39"/>
        <v>46.492962962962956</v>
      </c>
      <c r="AK18" s="18">
        <f t="shared" si="34"/>
        <v>1.6848148148148212</v>
      </c>
      <c r="AL18" s="87">
        <f t="shared" si="40"/>
        <v>1.6903703703703741</v>
      </c>
      <c r="AM18" s="19"/>
      <c r="AN18" s="36">
        <f>COUNTIFS(Cell_515,"=6",Peak_515,"&gt;-100")</f>
        <v>1</v>
      </c>
      <c r="AO18" s="34">
        <f>AN18/AN27</f>
        <v>3.5714285714285712E-2</v>
      </c>
      <c r="AP18" s="37">
        <f t="shared" si="14"/>
        <v>3</v>
      </c>
      <c r="AQ18" s="40" t="str">
        <f t="shared" si="27"/>
        <v xml:space="preserve"> </v>
      </c>
      <c r="AR18" s="40">
        <f t="shared" si="28"/>
        <v>37.975925925925928</v>
      </c>
      <c r="AS18" s="73"/>
      <c r="AT18" s="62">
        <f t="shared" si="36"/>
        <v>0.959661431885381</v>
      </c>
      <c r="AU18" s="78">
        <f t="shared" si="37"/>
        <v>-33.9</v>
      </c>
      <c r="AW18" s="65"/>
      <c r="AY18" s="50"/>
      <c r="AZ18" s="18">
        <f t="shared" si="16"/>
        <v>-8104.3416236542553</v>
      </c>
      <c r="BA18" s="18">
        <f t="shared" si="17"/>
        <v>-8018.4124595785852</v>
      </c>
      <c r="BB18" s="14">
        <f t="shared" ref="BB18:BB33" si="52">AVERAGEIFS(SS,GregYr,"&gt;"&amp;AZ18,GregYr,"&lt;="&amp;AZ19)</f>
        <v>41.064705882352939</v>
      </c>
      <c r="BC18" s="14">
        <f t="shared" si="31"/>
        <v>34.079629629629629</v>
      </c>
      <c r="BD18" s="14">
        <f t="shared" si="42"/>
        <v>0.84720406681190497</v>
      </c>
      <c r="BE18" s="18">
        <f t="shared" ref="BE18:BE33" si="53">AVERAGE(BB14:BB22)</f>
        <v>33.232425562817724</v>
      </c>
      <c r="BF18" s="87">
        <f t="shared" ref="BF18:BF33" si="54">BB18-BE18</f>
        <v>7.8322803195352151</v>
      </c>
      <c r="BG18" s="19"/>
      <c r="BH18" s="36">
        <f>COUNTIFS(Cell_1545,"=6",Peak_1545,"&gt;-100")</f>
        <v>1</v>
      </c>
      <c r="BI18" s="34">
        <f>BH18/BH27</f>
        <v>0.1111111111111111</v>
      </c>
      <c r="BJ18" s="37">
        <f t="shared" si="18"/>
        <v>1</v>
      </c>
      <c r="BK18" s="40" t="str">
        <f t="shared" si="45"/>
        <v xml:space="preserve"> </v>
      </c>
      <c r="BL18" s="40">
        <f t="shared" si="46"/>
        <v>11.615286855482935</v>
      </c>
      <c r="BM18" s="73"/>
      <c r="BN18" s="62">
        <f t="shared" si="25"/>
        <v>0.99967340554441797</v>
      </c>
      <c r="BO18" s="78">
        <f t="shared" si="26"/>
        <v>-853</v>
      </c>
      <c r="BQ18" s="64" t="s">
        <v>150</v>
      </c>
      <c r="BR18" s="31"/>
    </row>
    <row r="19" spans="1:70" ht="12.75" customHeight="1">
      <c r="A19" s="1">
        <v>11235</v>
      </c>
      <c r="B19" s="1">
        <f t="shared" si="0"/>
        <v>-9285</v>
      </c>
      <c r="C19" s="2">
        <v>28.4</v>
      </c>
      <c r="E19" s="24" t="s">
        <v>75</v>
      </c>
      <c r="F19" s="18">
        <f t="shared" si="6"/>
        <v>-9421.9221393892094</v>
      </c>
      <c r="G19" s="18">
        <f t="shared" si="7"/>
        <v>-9412.3744544919136</v>
      </c>
      <c r="H19" s="14">
        <f t="shared" si="47"/>
        <v>67.900000000000006</v>
      </c>
      <c r="I19" s="18">
        <f t="shared" si="50"/>
        <v>66.38333333333334</v>
      </c>
      <c r="J19" s="18"/>
      <c r="K19" s="87">
        <f t="shared" si="51"/>
        <v>1.5166666666666657</v>
      </c>
      <c r="L19" s="14"/>
      <c r="M19" s="19"/>
      <c r="N19" s="47" t="s">
        <v>76</v>
      </c>
      <c r="O19" s="34"/>
      <c r="P19" s="37">
        <f t="shared" si="8"/>
        <v>4</v>
      </c>
      <c r="Q19" s="40" t="str">
        <f t="shared" si="48"/>
        <v xml:space="preserve"> </v>
      </c>
      <c r="R19" s="40">
        <f t="shared" si="49"/>
        <v>8.2055555555555628</v>
      </c>
      <c r="S19" s="73"/>
      <c r="T19" s="93">
        <f t="shared" si="20"/>
        <v>-0.29956546600402667</v>
      </c>
      <c r="U19" s="78">
        <f t="shared" ref="U19" si="55">U18</f>
        <v>2</v>
      </c>
      <c r="V19" s="65">
        <f t="shared" si="23"/>
        <v>-0.60083089956014712</v>
      </c>
      <c r="W19" s="65">
        <f t="shared" si="24"/>
        <v>4.99</v>
      </c>
      <c r="X19" s="78">
        <f t="shared" si="30"/>
        <v>0</v>
      </c>
      <c r="Y19" s="78">
        <f t="shared" si="3"/>
        <v>0.42641202796245858</v>
      </c>
      <c r="Z19" s="78">
        <f t="shared" si="38"/>
        <v>-11.82</v>
      </c>
      <c r="AA19" s="75"/>
      <c r="AB19" s="65"/>
      <c r="AC19" s="64" t="s">
        <v>142</v>
      </c>
      <c r="AD19" s="31"/>
      <c r="AE19" s="51" t="s">
        <v>75</v>
      </c>
      <c r="AF19" s="18">
        <f t="shared" si="12"/>
        <v>-8791.7749361676288</v>
      </c>
      <c r="AG19" s="18">
        <f t="shared" si="13"/>
        <v>-8763.1318814757396</v>
      </c>
      <c r="AH19" s="14">
        <f t="shared" si="22"/>
        <v>35.999999999999993</v>
      </c>
      <c r="AI19" s="14">
        <f t="shared" si="32"/>
        <v>38.67444444444444</v>
      </c>
      <c r="AJ19" s="18">
        <f t="shared" si="39"/>
        <v>46.428518518518509</v>
      </c>
      <c r="AK19" s="18">
        <f t="shared" si="34"/>
        <v>-7.7540740740740688</v>
      </c>
      <c r="AL19" s="87">
        <f t="shared" si="40"/>
        <v>-10.428518518518516</v>
      </c>
      <c r="AM19" s="19"/>
      <c r="AN19" s="47" t="s">
        <v>76</v>
      </c>
      <c r="AO19" s="34"/>
      <c r="AP19" s="37">
        <f t="shared" si="14"/>
        <v>4</v>
      </c>
      <c r="AQ19" s="40" t="str">
        <f t="shared" si="27"/>
        <v xml:space="preserve"> </v>
      </c>
      <c r="AR19" s="40">
        <f t="shared" si="28"/>
        <v>20.577407407407414</v>
      </c>
      <c r="AS19" s="73"/>
      <c r="AT19" s="62">
        <f t="shared" si="36"/>
        <v>0.55441829673526821</v>
      </c>
      <c r="AU19" s="78">
        <f t="shared" si="37"/>
        <v>-33.9</v>
      </c>
      <c r="AV19" s="75"/>
      <c r="AW19" s="64" t="s">
        <v>146</v>
      </c>
      <c r="AY19" s="51" t="s">
        <v>75</v>
      </c>
      <c r="AZ19" s="18">
        <f t="shared" si="16"/>
        <v>-7932.483295502916</v>
      </c>
      <c r="BA19" s="18">
        <f t="shared" si="17"/>
        <v>-7846.5541314272459</v>
      </c>
      <c r="BB19" s="14">
        <f t="shared" si="52"/>
        <v>45.135294117647057</v>
      </c>
      <c r="BC19" s="14">
        <f t="shared" si="31"/>
        <v>43.39215686274509</v>
      </c>
      <c r="BD19" s="14">
        <f t="shared" si="42"/>
        <v>9.8721496005809684</v>
      </c>
      <c r="BE19" s="18">
        <f t="shared" si="53"/>
        <v>33.520007262164121</v>
      </c>
      <c r="BF19" s="87">
        <f t="shared" si="54"/>
        <v>11.615286855482935</v>
      </c>
      <c r="BG19" s="19"/>
      <c r="BH19" s="47" t="s">
        <v>76</v>
      </c>
      <c r="BI19" s="34"/>
      <c r="BJ19" s="37">
        <f t="shared" si="18"/>
        <v>2</v>
      </c>
      <c r="BK19" s="40">
        <f t="shared" si="45"/>
        <v>11.615286855482935</v>
      </c>
      <c r="BL19" s="40">
        <f t="shared" si="46"/>
        <v>11.615286855482935</v>
      </c>
      <c r="BM19" s="73"/>
      <c r="BN19" s="62">
        <f t="shared" si="25"/>
        <v>0.74936751525630318</v>
      </c>
      <c r="BO19" s="78">
        <f t="shared" si="26"/>
        <v>-853</v>
      </c>
      <c r="BQ19" s="64" t="s">
        <v>151</v>
      </c>
      <c r="BR19" s="31"/>
    </row>
    <row r="20" spans="1:70" ht="12.75" customHeight="1">
      <c r="A20" s="1">
        <v>11225</v>
      </c>
      <c r="B20" s="1">
        <f t="shared" si="0"/>
        <v>-9275</v>
      </c>
      <c r="C20" s="2">
        <v>23.4</v>
      </c>
      <c r="E20" s="24" t="s">
        <v>77</v>
      </c>
      <c r="F20" s="18">
        <f t="shared" si="6"/>
        <v>-9402.8267695946161</v>
      </c>
      <c r="G20" s="18">
        <f t="shared" si="7"/>
        <v>-9393.2790846973203</v>
      </c>
      <c r="H20" s="14">
        <f t="shared" si="47"/>
        <v>40.5</v>
      </c>
      <c r="I20" s="18">
        <f t="shared" si="50"/>
        <v>57.616666666666674</v>
      </c>
      <c r="J20" s="18"/>
      <c r="K20" s="87">
        <f t="shared" si="51"/>
        <v>-17.116666666666674</v>
      </c>
      <c r="L20" s="14"/>
      <c r="M20" s="19"/>
      <c r="N20" s="36">
        <f>COUNTIFS(Cell_172,"=7",Peak_172,"&gt;-100")</f>
        <v>8</v>
      </c>
      <c r="O20" s="34">
        <f>N20/N27</f>
        <v>9.0909090909090912E-2</v>
      </c>
      <c r="P20" s="37">
        <f t="shared" si="8"/>
        <v>5</v>
      </c>
      <c r="Q20" s="40" t="str">
        <f t="shared" si="48"/>
        <v xml:space="preserve"> </v>
      </c>
      <c r="R20" s="40">
        <f t="shared" si="49"/>
        <v>8.2055555555555628</v>
      </c>
      <c r="S20" s="73"/>
      <c r="T20" s="93">
        <f t="shared" si="20"/>
        <v>0.97603656729462118</v>
      </c>
      <c r="U20" s="78">
        <f t="shared" ref="U20" si="56">U19</f>
        <v>2</v>
      </c>
      <c r="V20" s="65">
        <f t="shared" si="23"/>
        <v>-0.9036990999618989</v>
      </c>
      <c r="W20" s="65">
        <f t="shared" si="24"/>
        <v>4.99</v>
      </c>
      <c r="X20" s="78">
        <f t="shared" si="30"/>
        <v>0</v>
      </c>
      <c r="Y20" s="78">
        <f t="shared" si="3"/>
        <v>0.90807062337584177</v>
      </c>
      <c r="Z20" s="78">
        <f t="shared" si="38"/>
        <v>-11.82</v>
      </c>
      <c r="AA20" s="75"/>
      <c r="AB20" s="65"/>
      <c r="AC20" s="65"/>
      <c r="AD20" s="31"/>
      <c r="AE20" s="51" t="s">
        <v>77</v>
      </c>
      <c r="AF20" s="18">
        <f t="shared" si="12"/>
        <v>-8734.4888267838487</v>
      </c>
      <c r="AG20" s="18">
        <f t="shared" si="13"/>
        <v>-8705.8457720919596</v>
      </c>
      <c r="AH20" s="14">
        <f t="shared" si="22"/>
        <v>31.840000000000003</v>
      </c>
      <c r="AI20" s="14">
        <f t="shared" si="32"/>
        <v>37.291111111111114</v>
      </c>
      <c r="AJ20" s="18">
        <f t="shared" si="39"/>
        <v>42.547037037037036</v>
      </c>
      <c r="AK20" s="18">
        <f t="shared" si="34"/>
        <v>-5.2559259259259221</v>
      </c>
      <c r="AL20" s="87">
        <f t="shared" si="40"/>
        <v>-10.707037037037033</v>
      </c>
      <c r="AM20" s="19"/>
      <c r="AN20" s="36">
        <f>COUNTIFS(Cell_515,"=7",Peak_515,"&gt;-100")</f>
        <v>2</v>
      </c>
      <c r="AO20" s="34">
        <f>AN20/AN27</f>
        <v>7.1428571428571425E-2</v>
      </c>
      <c r="AP20" s="37">
        <f t="shared" si="14"/>
        <v>5</v>
      </c>
      <c r="AQ20" s="40" t="str">
        <f t="shared" si="27"/>
        <v xml:space="preserve"> </v>
      </c>
      <c r="AR20" s="40">
        <f t="shared" si="28"/>
        <v>16.268148148148143</v>
      </c>
      <c r="AS20" s="73"/>
      <c r="AT20" s="62">
        <f t="shared" si="36"/>
        <v>-0.11024332113030894</v>
      </c>
      <c r="AU20" s="78">
        <f t="shared" si="37"/>
        <v>-33.9</v>
      </c>
      <c r="AW20" s="64" t="s">
        <v>147</v>
      </c>
      <c r="AY20" s="51" t="s">
        <v>77</v>
      </c>
      <c r="AZ20" s="18">
        <f t="shared" si="16"/>
        <v>-7760.6249673515767</v>
      </c>
      <c r="BA20" s="18">
        <f t="shared" si="17"/>
        <v>-7674.6958032759067</v>
      </c>
      <c r="BB20" s="14">
        <f t="shared" si="52"/>
        <v>43.976470588235294</v>
      </c>
      <c r="BC20" s="14">
        <f t="shared" si="31"/>
        <v>33.384313725490195</v>
      </c>
      <c r="BD20" s="14">
        <f t="shared" si="42"/>
        <v>1.0185548293391449</v>
      </c>
      <c r="BE20" s="18">
        <f t="shared" si="53"/>
        <v>32.36575889615105</v>
      </c>
      <c r="BF20" s="87">
        <f t="shared" si="54"/>
        <v>11.610711692084244</v>
      </c>
      <c r="BG20" s="19"/>
      <c r="BH20" s="36">
        <f>COUNTIFS(Cell_1545,"=7",Peak_1545,"&gt;-100")</f>
        <v>0</v>
      </c>
      <c r="BI20" s="34">
        <f>BH20/BH27</f>
        <v>0</v>
      </c>
      <c r="BJ20" s="37">
        <f t="shared" si="18"/>
        <v>3</v>
      </c>
      <c r="BK20" s="40" t="str">
        <f t="shared" si="45"/>
        <v xml:space="preserve"> </v>
      </c>
      <c r="BL20" s="40">
        <f t="shared" si="46"/>
        <v>11.615286855482935</v>
      </c>
      <c r="BM20" s="73"/>
      <c r="BN20" s="62">
        <f t="shared" si="25"/>
        <v>0.14842423628752427</v>
      </c>
      <c r="BO20" s="78">
        <f t="shared" si="26"/>
        <v>-853</v>
      </c>
      <c r="BR20" s="31"/>
    </row>
    <row r="21" spans="1:70" ht="12.75" customHeight="1">
      <c r="A21" s="1">
        <v>11215</v>
      </c>
      <c r="B21" s="1">
        <f t="shared" si="0"/>
        <v>-9265</v>
      </c>
      <c r="C21" s="2">
        <v>25</v>
      </c>
      <c r="E21" s="21">
        <f>MAX(G2:G5000)</f>
        <v>2140.3242712370256</v>
      </c>
      <c r="F21" s="18">
        <f t="shared" si="6"/>
        <v>-9383.7313998000227</v>
      </c>
      <c r="G21" s="86">
        <f t="shared" si="7"/>
        <v>-9374.1837149027269</v>
      </c>
      <c r="H21" s="14">
        <f t="shared" si="47"/>
        <v>64.45</v>
      </c>
      <c r="I21" s="18">
        <f t="shared" ref="I21:I77" si="57">AVERAGE(H20:H22)</f>
        <v>52.283333333333331</v>
      </c>
      <c r="J21" s="18">
        <f t="shared" ref="J21:J77" si="58">AVERAGE(H17:H25)</f>
        <v>56.24444444444444</v>
      </c>
      <c r="K21" s="87">
        <f t="shared" ref="K21:K84" si="59">H21-I21</f>
        <v>12.166666666666671</v>
      </c>
      <c r="L21" s="88">
        <f t="shared" ref="L21:L84" si="60">H21-J21</f>
        <v>8.2055555555555628</v>
      </c>
      <c r="M21" s="19"/>
      <c r="N21" s="47" t="s">
        <v>78</v>
      </c>
      <c r="O21" s="34"/>
      <c r="P21" s="37">
        <f t="shared" si="8"/>
        <v>6</v>
      </c>
      <c r="Q21" s="40" t="str">
        <f t="shared" si="48"/>
        <v xml:space="preserve"> </v>
      </c>
      <c r="R21" s="40">
        <f t="shared" si="49"/>
        <v>17.400000000000013</v>
      </c>
      <c r="S21" s="73"/>
      <c r="T21" s="93">
        <f t="shared" si="20"/>
        <v>-0.67647110129076005</v>
      </c>
      <c r="U21" s="78">
        <f t="shared" ref="U21" si="61">U20</f>
        <v>2</v>
      </c>
      <c r="V21" s="65">
        <f t="shared" si="23"/>
        <v>0.23808072787044138</v>
      </c>
      <c r="W21" s="65">
        <f t="shared" si="24"/>
        <v>4.99</v>
      </c>
      <c r="X21" s="78">
        <f t="shared" si="30"/>
        <v>0</v>
      </c>
      <c r="Y21" s="78">
        <f t="shared" si="3"/>
        <v>0.96483288203079243</v>
      </c>
      <c r="Z21" s="78">
        <f t="shared" si="38"/>
        <v>-11.82</v>
      </c>
      <c r="AA21" s="94" t="s">
        <v>161</v>
      </c>
      <c r="AB21" s="84" t="s">
        <v>162</v>
      </c>
      <c r="AC21" s="84" t="s">
        <v>163</v>
      </c>
      <c r="AD21" s="31"/>
      <c r="AE21" s="35">
        <f>MAX(AG2:AG5000)</f>
        <v>2522.2316671288791</v>
      </c>
      <c r="AF21" s="18">
        <f t="shared" si="12"/>
        <v>-8677.2027174000687</v>
      </c>
      <c r="AG21" s="18">
        <f t="shared" si="13"/>
        <v>-8648.5596627081795</v>
      </c>
      <c r="AH21" s="14">
        <f t="shared" si="22"/>
        <v>44.033333333333331</v>
      </c>
      <c r="AI21" s="14">
        <f t="shared" si="32"/>
        <v>36.24666666666667</v>
      </c>
      <c r="AJ21" s="18">
        <f t="shared" si="39"/>
        <v>39.564074074074078</v>
      </c>
      <c r="AK21" s="18">
        <f t="shared" si="34"/>
        <v>-3.3174074074074085</v>
      </c>
      <c r="AL21" s="87">
        <f t="shared" si="40"/>
        <v>4.4692592592592533</v>
      </c>
      <c r="AM21" s="19"/>
      <c r="AN21" s="47" t="s">
        <v>78</v>
      </c>
      <c r="AO21" s="34"/>
      <c r="AP21" s="37">
        <f t="shared" si="14"/>
        <v>6</v>
      </c>
      <c r="AQ21" s="40" t="str">
        <f t="shared" si="27"/>
        <v xml:space="preserve"> </v>
      </c>
      <c r="AR21" s="40">
        <f t="shared" si="28"/>
        <v>6.6433333333333309</v>
      </c>
      <c r="AS21" s="73"/>
      <c r="AT21" s="62">
        <f t="shared" si="36"/>
        <v>-0.72332086382098437</v>
      </c>
      <c r="AU21" s="78">
        <f t="shared" si="37"/>
        <v>-33.9</v>
      </c>
      <c r="AV21" s="75"/>
      <c r="AW21" s="65"/>
      <c r="AY21" s="35">
        <f>MAX(BA2:BA5000)</f>
        <v>3152.3788702584529</v>
      </c>
      <c r="AZ21" s="18">
        <f t="shared" si="16"/>
        <v>-7588.7666392002375</v>
      </c>
      <c r="BA21" s="18">
        <f t="shared" si="17"/>
        <v>-7502.8374751245674</v>
      </c>
      <c r="BB21" s="14">
        <f t="shared" si="52"/>
        <v>11.041176470588237</v>
      </c>
      <c r="BC21" s="14">
        <f t="shared" si="31"/>
        <v>27.399999999999995</v>
      </c>
      <c r="BD21" s="14">
        <f t="shared" si="42"/>
        <v>-5.9938634713144587</v>
      </c>
      <c r="BE21" s="18">
        <f t="shared" si="53"/>
        <v>33.393863471314454</v>
      </c>
      <c r="BF21" s="87">
        <f t="shared" si="54"/>
        <v>-22.352687000726217</v>
      </c>
      <c r="BG21" s="19"/>
      <c r="BH21" s="47" t="s">
        <v>78</v>
      </c>
      <c r="BI21" s="34"/>
      <c r="BJ21" s="37">
        <f t="shared" si="18"/>
        <v>4</v>
      </c>
      <c r="BK21" s="40" t="str">
        <f t="shared" si="45"/>
        <v xml:space="preserve"> </v>
      </c>
      <c r="BL21" s="40">
        <f t="shared" si="46"/>
        <v>11.615286855482935</v>
      </c>
      <c r="BM21" s="73"/>
      <c r="BN21" s="62">
        <f t="shared" si="25"/>
        <v>-0.52196839239183535</v>
      </c>
      <c r="BO21" s="78">
        <f t="shared" si="26"/>
        <v>-853</v>
      </c>
      <c r="BP21" s="40"/>
      <c r="BQ21" s="40"/>
      <c r="BR21" s="31"/>
    </row>
    <row r="22" spans="1:70" ht="12.75" customHeight="1">
      <c r="A22" s="1">
        <v>11205</v>
      </c>
      <c r="B22" s="1">
        <f t="shared" si="0"/>
        <v>-9255</v>
      </c>
      <c r="C22" s="2">
        <v>20.3</v>
      </c>
      <c r="E22" s="23"/>
      <c r="F22" s="18">
        <f t="shared" si="6"/>
        <v>-9364.6360300054293</v>
      </c>
      <c r="G22" s="18">
        <f t="shared" si="7"/>
        <v>-9355.0883451081336</v>
      </c>
      <c r="H22" s="14">
        <f t="shared" si="47"/>
        <v>51.9</v>
      </c>
      <c r="I22" s="18">
        <f t="shared" si="57"/>
        <v>54.966666666666661</v>
      </c>
      <c r="J22" s="18">
        <f t="shared" si="58"/>
        <v>53.87222222222222</v>
      </c>
      <c r="K22" s="87">
        <f t="shared" si="59"/>
        <v>-3.0666666666666629</v>
      </c>
      <c r="L22" s="88">
        <f t="shared" si="60"/>
        <v>-1.9722222222222214</v>
      </c>
      <c r="M22" s="19"/>
      <c r="N22" s="36">
        <f>COUNTIFS(Cell_172,"=8",Peak_172,"&gt;-100")</f>
        <v>12</v>
      </c>
      <c r="O22" s="34">
        <f>N22/N27</f>
        <v>0.13636363636363635</v>
      </c>
      <c r="P22" s="37">
        <f t="shared" si="8"/>
        <v>7</v>
      </c>
      <c r="Q22" s="40" t="str">
        <f t="shared" si="48"/>
        <v xml:space="preserve"> </v>
      </c>
      <c r="R22" s="40">
        <f t="shared" si="49"/>
        <v>17.400000000000013</v>
      </c>
      <c r="S22" s="73"/>
      <c r="T22" s="93">
        <f t="shared" si="20"/>
        <v>-0.29956546600383027</v>
      </c>
      <c r="U22" s="78">
        <f t="shared" ref="U22" si="62">U21</f>
        <v>2</v>
      </c>
      <c r="V22" s="65">
        <f t="shared" si="23"/>
        <v>0.99926611437480284</v>
      </c>
      <c r="W22" s="65">
        <f t="shared" si="24"/>
        <v>4.99</v>
      </c>
      <c r="X22" s="78">
        <f t="shared" si="30"/>
        <v>0</v>
      </c>
      <c r="Y22" s="78">
        <f t="shared" si="3"/>
        <v>0.57013911226051384</v>
      </c>
      <c r="Z22" s="78">
        <f t="shared" si="38"/>
        <v>-11.82</v>
      </c>
      <c r="AA22" s="74" t="s">
        <v>129</v>
      </c>
      <c r="AB22" s="64" t="s">
        <v>143</v>
      </c>
      <c r="AC22" s="64" t="s">
        <v>164</v>
      </c>
      <c r="AD22" s="31"/>
      <c r="AE22" s="50"/>
      <c r="AF22" s="18">
        <f t="shared" si="12"/>
        <v>-8619.9166080162886</v>
      </c>
      <c r="AG22" s="18">
        <f t="shared" si="13"/>
        <v>-8591.2735533243995</v>
      </c>
      <c r="AH22" s="14">
        <f t="shared" si="22"/>
        <v>32.866666666666667</v>
      </c>
      <c r="AI22" s="14">
        <f t="shared" si="32"/>
        <v>34.473333333333336</v>
      </c>
      <c r="AJ22" s="18">
        <f t="shared" si="39"/>
        <v>39.177037037037039</v>
      </c>
      <c r="AK22" s="18">
        <f t="shared" si="34"/>
        <v>-4.7037037037037024</v>
      </c>
      <c r="AL22" s="87">
        <f t="shared" si="40"/>
        <v>-6.3103703703703715</v>
      </c>
      <c r="AM22" s="19"/>
      <c r="AN22" s="36">
        <f>COUNTIFS(Cell_515,"=8",Peak_515,"&gt;-100")</f>
        <v>2</v>
      </c>
      <c r="AO22" s="34">
        <f>AN22/AN27</f>
        <v>7.1428571428571425E-2</v>
      </c>
      <c r="AP22" s="37">
        <f t="shared" si="14"/>
        <v>7</v>
      </c>
      <c r="AQ22" s="40" t="str">
        <f t="shared" si="27"/>
        <v xml:space="preserve"> </v>
      </c>
      <c r="AR22" s="40">
        <f t="shared" si="28"/>
        <v>6.6433333333333309</v>
      </c>
      <c r="AS22" s="73"/>
      <c r="AT22" s="62">
        <f t="shared" si="36"/>
        <v>-0.997948535513831</v>
      </c>
      <c r="AU22" s="78">
        <f t="shared" si="37"/>
        <v>-33.9</v>
      </c>
      <c r="AV22" s="62"/>
      <c r="AW22" s="65"/>
      <c r="AY22" s="50"/>
      <c r="AZ22" s="18">
        <f t="shared" si="16"/>
        <v>-7416.9083110488982</v>
      </c>
      <c r="BA22" s="18">
        <f t="shared" si="17"/>
        <v>-7330.9791469732281</v>
      </c>
      <c r="BB22" s="14">
        <f t="shared" si="52"/>
        <v>27.182352941176468</v>
      </c>
      <c r="BC22" s="14">
        <f t="shared" si="31"/>
        <v>26.141176470588235</v>
      </c>
      <c r="BD22" s="14">
        <f t="shared" si="42"/>
        <v>-10.02549019607843</v>
      </c>
      <c r="BE22" s="18">
        <f t="shared" si="53"/>
        <v>36.166666666666664</v>
      </c>
      <c r="BF22" s="87">
        <f t="shared" si="54"/>
        <v>-8.9843137254901961</v>
      </c>
      <c r="BG22" s="19"/>
      <c r="BH22" s="36">
        <f>COUNTIFS(Cell_1545,"=8",Peak_1545,"&gt;-100")</f>
        <v>3</v>
      </c>
      <c r="BI22" s="34">
        <f>BH22/BH27</f>
        <v>0.33333333333333331</v>
      </c>
      <c r="BJ22" s="37">
        <f t="shared" si="18"/>
        <v>5</v>
      </c>
      <c r="BK22" s="40" t="str">
        <f t="shared" si="45"/>
        <v xml:space="preserve"> </v>
      </c>
      <c r="BL22" s="40">
        <f t="shared" si="46"/>
        <v>20.403667392883087</v>
      </c>
      <c r="BM22" s="73"/>
      <c r="BN22" s="62">
        <f t="shared" si="25"/>
        <v>-0.94812620923855062</v>
      </c>
      <c r="BO22" s="78">
        <f t="shared" si="26"/>
        <v>-853</v>
      </c>
      <c r="BP22" s="40"/>
      <c r="BQ22" s="40"/>
      <c r="BR22" s="31"/>
    </row>
    <row r="23" spans="1:70" ht="12.75" customHeight="1">
      <c r="A23" s="1">
        <v>11195</v>
      </c>
      <c r="B23" s="1">
        <f t="shared" si="0"/>
        <v>-9245</v>
      </c>
      <c r="C23" s="2">
        <v>14.5</v>
      </c>
      <c r="E23" s="24" t="s">
        <v>79</v>
      </c>
      <c r="F23" s="18">
        <f t="shared" si="6"/>
        <v>-9345.540660210836</v>
      </c>
      <c r="G23" s="18">
        <f t="shared" si="7"/>
        <v>-9335.9929753135402</v>
      </c>
      <c r="H23" s="14">
        <f t="shared" si="47"/>
        <v>48.55</v>
      </c>
      <c r="I23" s="18">
        <f t="shared" si="57"/>
        <v>52.699999999999996</v>
      </c>
      <c r="J23" s="18">
        <f t="shared" si="58"/>
        <v>46.30555555555555</v>
      </c>
      <c r="K23" s="87">
        <f t="shared" si="59"/>
        <v>-4.1499999999999986</v>
      </c>
      <c r="L23" s="88">
        <f t="shared" si="60"/>
        <v>2.2444444444444471</v>
      </c>
      <c r="M23" s="19"/>
      <c r="N23" s="47" t="s">
        <v>80</v>
      </c>
      <c r="O23" s="34"/>
      <c r="P23" s="37">
        <f t="shared" si="8"/>
        <v>8</v>
      </c>
      <c r="Q23" s="40" t="str">
        <f t="shared" si="48"/>
        <v xml:space="preserve"> </v>
      </c>
      <c r="R23" s="40">
        <f t="shared" si="49"/>
        <v>17.400000000000013</v>
      </c>
      <c r="S23" s="73"/>
      <c r="T23" s="93">
        <f t="shared" si="20"/>
        <v>0.97603656729462596</v>
      </c>
      <c r="U23" s="78">
        <f t="shared" ref="U23" si="63">U22</f>
        <v>2</v>
      </c>
      <c r="V23" s="65">
        <f t="shared" si="23"/>
        <v>0.16303060948549761</v>
      </c>
      <c r="W23" s="65">
        <f t="shared" si="24"/>
        <v>4.99</v>
      </c>
      <c r="X23" s="78">
        <f t="shared" si="30"/>
        <v>0</v>
      </c>
      <c r="Y23" s="78">
        <f t="shared" si="3"/>
        <v>-9.1329084526945353E-2</v>
      </c>
      <c r="Z23" s="78">
        <f t="shared" si="38"/>
        <v>-11.82</v>
      </c>
      <c r="AA23" s="75">
        <v>-1</v>
      </c>
      <c r="AB23" s="65">
        <v>-8.3000000000000004E-2</v>
      </c>
      <c r="AC23" s="66">
        <f>CORREL(K18:K616,T19:T617)</f>
        <v>-8.2964681973659096E-2</v>
      </c>
      <c r="AD23" s="31"/>
      <c r="AE23" s="51" t="s">
        <v>79</v>
      </c>
      <c r="AF23" s="18">
        <f t="shared" si="12"/>
        <v>-8562.6304986325085</v>
      </c>
      <c r="AG23" s="18">
        <f t="shared" si="13"/>
        <v>-8533.9874439406194</v>
      </c>
      <c r="AH23" s="14">
        <f t="shared" si="22"/>
        <v>26.52</v>
      </c>
      <c r="AI23" s="14">
        <f t="shared" si="32"/>
        <v>33.645555555555553</v>
      </c>
      <c r="AJ23" s="18">
        <f t="shared" si="39"/>
        <v>37.845555555555556</v>
      </c>
      <c r="AK23" s="18">
        <f t="shared" si="34"/>
        <v>-4.2000000000000028</v>
      </c>
      <c r="AL23" s="87">
        <f t="shared" si="40"/>
        <v>-11.325555555555557</v>
      </c>
      <c r="AM23" s="19"/>
      <c r="AN23" s="47" t="s">
        <v>80</v>
      </c>
      <c r="AO23" s="34"/>
      <c r="AP23" s="37">
        <f t="shared" si="14"/>
        <v>8</v>
      </c>
      <c r="AQ23" s="40" t="str">
        <f t="shared" si="27"/>
        <v xml:space="preserve"> </v>
      </c>
      <c r="AR23" s="40">
        <f t="shared" si="28"/>
        <v>26.105185185185185</v>
      </c>
      <c r="AS23" s="73"/>
      <c r="AT23" s="62">
        <f t="shared" si="36"/>
        <v>-0.80562499647720265</v>
      </c>
      <c r="AU23" s="78">
        <f t="shared" si="37"/>
        <v>-33.9</v>
      </c>
      <c r="AV23" s="62"/>
      <c r="AW23" s="65"/>
      <c r="AY23" s="51" t="s">
        <v>79</v>
      </c>
      <c r="AZ23" s="18">
        <f t="shared" si="16"/>
        <v>-7245.0499828975589</v>
      </c>
      <c r="BA23" s="18">
        <f t="shared" si="17"/>
        <v>-7159.1208188218889</v>
      </c>
      <c r="BB23" s="91">
        <f t="shared" si="52"/>
        <v>40.200000000000003</v>
      </c>
      <c r="BC23" s="14">
        <f t="shared" si="31"/>
        <v>30.352941176470583</v>
      </c>
      <c r="BD23" s="14">
        <f t="shared" si="42"/>
        <v>-4.754901960784327</v>
      </c>
      <c r="BE23" s="18">
        <f t="shared" si="53"/>
        <v>35.10784313725491</v>
      </c>
      <c r="BF23" s="87">
        <f t="shared" si="54"/>
        <v>5.0921568627450924</v>
      </c>
      <c r="BG23" s="19"/>
      <c r="BH23" s="47" t="s">
        <v>80</v>
      </c>
      <c r="BI23" s="83"/>
      <c r="BJ23" s="37">
        <f t="shared" si="18"/>
        <v>6</v>
      </c>
      <c r="BK23" s="40" t="str">
        <f t="shared" si="45"/>
        <v xml:space="preserve"> </v>
      </c>
      <c r="BL23" s="40">
        <f t="shared" si="46"/>
        <v>20.403667392883087</v>
      </c>
      <c r="BM23" s="73"/>
      <c r="BN23" s="62">
        <f t="shared" si="25"/>
        <v>-0.93064523553346323</v>
      </c>
      <c r="BO23" s="78">
        <f t="shared" si="26"/>
        <v>-853</v>
      </c>
      <c r="BP23" s="40"/>
      <c r="BQ23" s="40"/>
      <c r="BR23" s="31"/>
    </row>
    <row r="24" spans="1:70" ht="12.75" customHeight="1">
      <c r="A24" s="1">
        <v>11185</v>
      </c>
      <c r="B24" s="1">
        <f t="shared" si="0"/>
        <v>-9235</v>
      </c>
      <c r="C24" s="2">
        <v>12.3</v>
      </c>
      <c r="E24" s="25">
        <f>COUNT(H2:H5000)</f>
        <v>595</v>
      </c>
      <c r="F24" s="18">
        <f t="shared" si="6"/>
        <v>-9326.4452904162426</v>
      </c>
      <c r="G24" s="18">
        <f t="shared" si="7"/>
        <v>-9316.8976055189469</v>
      </c>
      <c r="H24" s="14">
        <f t="shared" si="47"/>
        <v>57.65</v>
      </c>
      <c r="I24" s="18">
        <f t="shared" si="57"/>
        <v>47.816666666666663</v>
      </c>
      <c r="J24" s="18">
        <f t="shared" si="58"/>
        <v>40.249999999999986</v>
      </c>
      <c r="K24" s="87">
        <f t="shared" si="59"/>
        <v>9.8333333333333357</v>
      </c>
      <c r="L24" s="88">
        <f t="shared" si="60"/>
        <v>17.400000000000013</v>
      </c>
      <c r="M24" s="19"/>
      <c r="N24" s="33">
        <f>COUNTIFS(Cell_172,"=9",Peak_172,"&gt;-100")</f>
        <v>4</v>
      </c>
      <c r="O24" s="34">
        <f>N24/N27</f>
        <v>4.5454545454545456E-2</v>
      </c>
      <c r="P24" s="37">
        <f t="shared" si="8"/>
        <v>9</v>
      </c>
      <c r="Q24" s="40">
        <f t="shared" si="48"/>
        <v>17.400000000000013</v>
      </c>
      <c r="R24" s="40">
        <f t="shared" si="49"/>
        <v>17.400000000000013</v>
      </c>
      <c r="S24" s="73"/>
      <c r="T24" s="93">
        <f t="shared" si="20"/>
        <v>-0.67647110129074417</v>
      </c>
      <c r="U24" s="78">
        <f t="shared" ref="U24" si="64">U23</f>
        <v>2</v>
      </c>
      <c r="V24" s="65">
        <f t="shared" si="23"/>
        <v>-0.93382466203296</v>
      </c>
      <c r="W24" s="65">
        <f t="shared" si="24"/>
        <v>4.99</v>
      </c>
      <c r="X24" s="78">
        <f t="shared" si="30"/>
        <v>0</v>
      </c>
      <c r="Y24" s="78">
        <f t="shared" si="3"/>
        <v>-0.7100633876545287</v>
      </c>
      <c r="Z24" s="78">
        <f t="shared" si="38"/>
        <v>-11.82</v>
      </c>
      <c r="AA24" s="85">
        <v>0</v>
      </c>
      <c r="AB24" s="66">
        <v>0.16600000000000001</v>
      </c>
      <c r="AC24" s="66">
        <f>CORREL(K18:K616,T18:T616)</f>
        <v>0.15952608197430798</v>
      </c>
      <c r="AD24" s="31"/>
      <c r="AE24" s="52">
        <f>COUNT(AH2:AH5000)</f>
        <v>198</v>
      </c>
      <c r="AF24" s="18">
        <f t="shared" si="12"/>
        <v>-8505.3443892487285</v>
      </c>
      <c r="AG24" s="18">
        <f t="shared" si="13"/>
        <v>-8476.7013345568394</v>
      </c>
      <c r="AH24" s="14">
        <f t="shared" si="22"/>
        <v>41.55</v>
      </c>
      <c r="AI24" s="14">
        <f t="shared" si="32"/>
        <v>34.267777777777773</v>
      </c>
      <c r="AJ24" s="18">
        <f t="shared" si="39"/>
        <v>34.906666666666666</v>
      </c>
      <c r="AK24" s="18">
        <f t="shared" si="34"/>
        <v>-0.63888888888889284</v>
      </c>
      <c r="AL24" s="87">
        <f t="shared" ref="AL24:AL35" si="65">AH24-AJ24</f>
        <v>6.6433333333333309</v>
      </c>
      <c r="AM24" s="19"/>
      <c r="AN24" s="33">
        <f>COUNTIFS(Cell_515,"=9",Peak_515,"&gt;-100")</f>
        <v>6</v>
      </c>
      <c r="AO24" s="34">
        <f>AN24/AN27</f>
        <v>0.21428571428571427</v>
      </c>
      <c r="AP24" s="37">
        <f t="shared" si="14"/>
        <v>9</v>
      </c>
      <c r="AQ24" s="40" t="str">
        <f t="shared" si="27"/>
        <v xml:space="preserve"> </v>
      </c>
      <c r="AR24" s="40">
        <f t="shared" si="28"/>
        <v>26.105185185185185</v>
      </c>
      <c r="AS24" s="73"/>
      <c r="AT24" s="62">
        <f t="shared" si="36"/>
        <v>-0.23634056806436987</v>
      </c>
      <c r="AU24" s="78">
        <f t="shared" si="37"/>
        <v>-33.9</v>
      </c>
      <c r="AV24" s="62"/>
      <c r="AW24" s="57"/>
      <c r="AY24" s="52">
        <f>COUNT(BB2:BB5000)</f>
        <v>66</v>
      </c>
      <c r="AZ24" s="18">
        <f t="shared" si="16"/>
        <v>-7073.1916547462197</v>
      </c>
      <c r="BA24" s="18">
        <f t="shared" si="17"/>
        <v>-6987.2624906705496</v>
      </c>
      <c r="BB24" s="14">
        <f t="shared" si="52"/>
        <v>23.676470588235293</v>
      </c>
      <c r="BC24" s="14">
        <f t="shared" si="31"/>
        <v>38.701960784313734</v>
      </c>
      <c r="BD24" s="14">
        <f t="shared" si="42"/>
        <v>5.4023602033405993</v>
      </c>
      <c r="BE24" s="18">
        <f t="shared" si="53"/>
        <v>33.299600580973134</v>
      </c>
      <c r="BF24" s="87">
        <f t="shared" si="54"/>
        <v>-9.6231299927378409</v>
      </c>
      <c r="BG24" s="19"/>
      <c r="BH24" s="33">
        <f>COUNTIFS(Cell_1545,"=9",Peak_1545,"&gt;-100")</f>
        <v>2</v>
      </c>
      <c r="BI24" s="83">
        <f>BH24/BH27</f>
        <v>0.22222222222222221</v>
      </c>
      <c r="BJ24" s="37">
        <f t="shared" si="18"/>
        <v>7</v>
      </c>
      <c r="BK24" s="40" t="str">
        <f t="shared" si="45"/>
        <v xml:space="preserve"> </v>
      </c>
      <c r="BL24" s="40">
        <f t="shared" si="46"/>
        <v>20.403667392883087</v>
      </c>
      <c r="BM24" s="73"/>
      <c r="BN24" s="62">
        <f t="shared" si="25"/>
        <v>-0.47770501315257208</v>
      </c>
      <c r="BO24" s="78">
        <f t="shared" si="26"/>
        <v>-853</v>
      </c>
      <c r="BP24" s="40"/>
      <c r="BQ24" s="40"/>
      <c r="BR24" s="31"/>
    </row>
    <row r="25" spans="1:70" ht="12.75" customHeight="1">
      <c r="A25" s="1">
        <v>11175</v>
      </c>
      <c r="B25" s="1">
        <f t="shared" si="0"/>
        <v>-9225</v>
      </c>
      <c r="C25" s="2">
        <v>7.2</v>
      </c>
      <c r="E25" s="23"/>
      <c r="F25" s="18">
        <f t="shared" si="6"/>
        <v>-9307.3499206216493</v>
      </c>
      <c r="G25" s="18">
        <f t="shared" si="7"/>
        <v>-9297.8022357243535</v>
      </c>
      <c r="H25" s="14">
        <f t="shared" si="47"/>
        <v>37.25</v>
      </c>
      <c r="I25" s="18">
        <f t="shared" si="57"/>
        <v>40.266666666666673</v>
      </c>
      <c r="J25" s="18">
        <f t="shared" si="58"/>
        <v>36.327777777777762</v>
      </c>
      <c r="K25" s="87">
        <f t="shared" si="59"/>
        <v>-3.0166666666666728</v>
      </c>
      <c r="L25" s="88">
        <f t="shared" si="60"/>
        <v>0.92222222222223849</v>
      </c>
      <c r="M25" s="19"/>
      <c r="N25" s="29"/>
      <c r="O25" s="45"/>
      <c r="P25" s="37">
        <f t="shared" si="8"/>
        <v>1</v>
      </c>
      <c r="Q25" s="40" t="str">
        <f t="shared" si="48"/>
        <v xml:space="preserve"> </v>
      </c>
      <c r="R25" s="40">
        <f t="shared" si="49"/>
        <v>17.400000000000013</v>
      </c>
      <c r="S25" s="73"/>
      <c r="T25" s="93">
        <f t="shared" si="20"/>
        <v>-0.29956546600385087</v>
      </c>
      <c r="U25" s="78">
        <f t="shared" ref="U25" si="66">U24</f>
        <v>2</v>
      </c>
      <c r="V25" s="65">
        <f t="shared" si="23"/>
        <v>-0.53787336023588361</v>
      </c>
      <c r="W25" s="65">
        <f t="shared" si="24"/>
        <v>4.99</v>
      </c>
      <c r="X25" s="78">
        <f t="shared" si="30"/>
        <v>0</v>
      </c>
      <c r="Y25" s="78">
        <f t="shared" si="3"/>
        <v>-0.99655114022298397</v>
      </c>
      <c r="Z25" s="78">
        <f t="shared" si="38"/>
        <v>-11.82</v>
      </c>
      <c r="AA25" s="75">
        <v>1</v>
      </c>
      <c r="AB25" s="65">
        <v>-8.3000000000000004E-2</v>
      </c>
      <c r="AC25" s="66">
        <f>CORREL(K18:K616,T17:T615)</f>
        <v>-7.6561400000650523E-2</v>
      </c>
      <c r="AD25" s="31"/>
      <c r="AE25" s="50"/>
      <c r="AF25" s="18">
        <f t="shared" si="12"/>
        <v>-8448.0582798649484</v>
      </c>
      <c r="AG25" s="18">
        <f t="shared" si="13"/>
        <v>-8419.4152251730593</v>
      </c>
      <c r="AH25" s="14">
        <f t="shared" si="22"/>
        <v>34.733333333333334</v>
      </c>
      <c r="AI25" s="14">
        <f t="shared" si="32"/>
        <v>44.383333333333333</v>
      </c>
      <c r="AJ25" s="18">
        <f t="shared" si="39"/>
        <v>32.441111111111105</v>
      </c>
      <c r="AK25" s="18">
        <f t="shared" si="34"/>
        <v>11.942222222222227</v>
      </c>
      <c r="AL25" s="87">
        <f t="shared" si="65"/>
        <v>2.2922222222222288</v>
      </c>
      <c r="AM25" s="19"/>
      <c r="AN25" s="29"/>
      <c r="AO25" s="45"/>
      <c r="AP25" s="37">
        <f t="shared" si="14"/>
        <v>1</v>
      </c>
      <c r="AQ25" s="40" t="str">
        <f t="shared" ref="AQ25:AQ28" si="67">IF(AL25=AR25, AL25," ")</f>
        <v xml:space="preserve"> </v>
      </c>
      <c r="AR25" s="40">
        <f t="shared" ref="AR25:AR28" si="68">MAX(AL22:AL28)</f>
        <v>26.105185185185185</v>
      </c>
      <c r="AS25" s="73"/>
      <c r="AT25" s="62">
        <f t="shared" si="36"/>
        <v>0.4435302387786077</v>
      </c>
      <c r="AU25" s="78">
        <f t="shared" si="37"/>
        <v>-33.9</v>
      </c>
      <c r="AV25" s="62"/>
      <c r="AW25" s="65"/>
      <c r="AY25" s="50"/>
      <c r="AZ25" s="18">
        <f t="shared" si="16"/>
        <v>-6901.3333265948804</v>
      </c>
      <c r="BA25" s="18">
        <f t="shared" si="17"/>
        <v>-6815.4041625192103</v>
      </c>
      <c r="BB25" s="14">
        <f t="shared" si="52"/>
        <v>52.229411764705894</v>
      </c>
      <c r="BC25" s="14">
        <f t="shared" si="31"/>
        <v>38.966666666666669</v>
      </c>
      <c r="BD25" s="14">
        <f t="shared" si="42"/>
        <v>7.1409222948438611</v>
      </c>
      <c r="BE25" s="18">
        <f t="shared" si="53"/>
        <v>31.825744371822807</v>
      </c>
      <c r="BF25" s="87">
        <f t="shared" si="54"/>
        <v>20.403667392883087</v>
      </c>
      <c r="BG25" s="19"/>
      <c r="BH25" s="29"/>
      <c r="BI25" s="45"/>
      <c r="BJ25" s="37">
        <f t="shared" si="18"/>
        <v>8</v>
      </c>
      <c r="BK25" s="40">
        <f t="shared" si="45"/>
        <v>20.403667392883087</v>
      </c>
      <c r="BL25" s="40">
        <f t="shared" si="46"/>
        <v>20.403667392883087</v>
      </c>
      <c r="BM25" s="73"/>
      <c r="BN25" s="62">
        <f t="shared" si="25"/>
        <v>0.19875869398225038</v>
      </c>
      <c r="BO25" s="78">
        <f t="shared" si="26"/>
        <v>-853</v>
      </c>
      <c r="BP25" s="40"/>
      <c r="BQ25" s="40"/>
      <c r="BR25" s="31"/>
    </row>
    <row r="26" spans="1:70" ht="12.75" customHeight="1">
      <c r="A26" s="1">
        <v>11165</v>
      </c>
      <c r="B26" s="1">
        <f t="shared" si="0"/>
        <v>-9215</v>
      </c>
      <c r="C26" s="2">
        <v>3.2</v>
      </c>
      <c r="E26" s="24" t="s">
        <v>81</v>
      </c>
      <c r="F26" s="18">
        <f t="shared" si="6"/>
        <v>-9288.2545508270559</v>
      </c>
      <c r="G26" s="18">
        <f t="shared" si="7"/>
        <v>-9278.7068659297602</v>
      </c>
      <c r="H26" s="14">
        <f t="shared" si="47"/>
        <v>25.9</v>
      </c>
      <c r="I26" s="18">
        <f t="shared" si="57"/>
        <v>28.599999999999998</v>
      </c>
      <c r="J26" s="18">
        <f t="shared" si="58"/>
        <v>30.227777777777778</v>
      </c>
      <c r="K26" s="87">
        <f t="shared" si="59"/>
        <v>-2.6999999999999993</v>
      </c>
      <c r="L26" s="88">
        <f t="shared" si="60"/>
        <v>-4.3277777777777793</v>
      </c>
      <c r="M26" s="19"/>
      <c r="N26" s="43" t="s">
        <v>82</v>
      </c>
      <c r="O26" s="45"/>
      <c r="P26" s="37">
        <f t="shared" si="8"/>
        <v>2</v>
      </c>
      <c r="Q26" s="40" t="str">
        <f t="shared" si="48"/>
        <v xml:space="preserve"> </v>
      </c>
      <c r="R26" s="40">
        <f t="shared" si="49"/>
        <v>17.400000000000013</v>
      </c>
      <c r="S26" s="73"/>
      <c r="T26" s="93">
        <f t="shared" si="20"/>
        <v>0.97603656729463062</v>
      </c>
      <c r="U26" s="78">
        <f t="shared" ref="U26" si="69">U25</f>
        <v>2</v>
      </c>
      <c r="V26" s="65">
        <f t="shared" si="23"/>
        <v>0.71791910919887025</v>
      </c>
      <c r="W26" s="65">
        <f t="shared" si="24"/>
        <v>4.99</v>
      </c>
      <c r="X26" s="78">
        <f t="shared" si="30"/>
        <v>0</v>
      </c>
      <c r="Y26" s="78">
        <f t="shared" si="3"/>
        <v>-0.81674153884889455</v>
      </c>
      <c r="Z26" s="78">
        <f t="shared" si="38"/>
        <v>-11.82</v>
      </c>
      <c r="AD26" s="31"/>
      <c r="AE26" s="51" t="s">
        <v>81</v>
      </c>
      <c r="AF26" s="18">
        <f t="shared" si="12"/>
        <v>-8390.7721704811684</v>
      </c>
      <c r="AG26" s="18">
        <f t="shared" si="13"/>
        <v>-8362.1291157892792</v>
      </c>
      <c r="AH26" s="14">
        <f t="shared" si="22"/>
        <v>56.866666666666667</v>
      </c>
      <c r="AI26" s="14">
        <f t="shared" si="32"/>
        <v>42.6</v>
      </c>
      <c r="AJ26" s="18">
        <f t="shared" si="39"/>
        <v>30.761481481481482</v>
      </c>
      <c r="AK26" s="18">
        <f t="shared" si="34"/>
        <v>11.838518518518519</v>
      </c>
      <c r="AL26" s="87">
        <f t="shared" si="65"/>
        <v>26.105185185185185</v>
      </c>
      <c r="AM26" s="19"/>
      <c r="AN26" s="43" t="s">
        <v>82</v>
      </c>
      <c r="AO26" s="45"/>
      <c r="AP26" s="37">
        <f t="shared" si="14"/>
        <v>2</v>
      </c>
      <c r="AQ26" s="40">
        <f t="shared" si="67"/>
        <v>26.105185185185185</v>
      </c>
      <c r="AR26" s="40">
        <f t="shared" si="68"/>
        <v>26.105185185185185</v>
      </c>
      <c r="AS26" s="73"/>
      <c r="AT26" s="62">
        <f t="shared" si="36"/>
        <v>0.91586831760754783</v>
      </c>
      <c r="AU26" s="78">
        <f t="shared" si="37"/>
        <v>-33.9</v>
      </c>
      <c r="AV26" s="62"/>
      <c r="AW26" s="65"/>
      <c r="AY26" s="51" t="s">
        <v>81</v>
      </c>
      <c r="AZ26" s="18">
        <f t="shared" si="16"/>
        <v>-6729.4749984435412</v>
      </c>
      <c r="BA26" s="18">
        <f t="shared" si="17"/>
        <v>-6643.5458343678711</v>
      </c>
      <c r="BB26" s="14">
        <f t="shared" si="52"/>
        <v>40.994117647058822</v>
      </c>
      <c r="BC26" s="14">
        <f t="shared" si="31"/>
        <v>41.586274509803921</v>
      </c>
      <c r="BD26" s="14">
        <f t="shared" si="42"/>
        <v>8.4984386347131462</v>
      </c>
      <c r="BE26" s="18">
        <f t="shared" si="53"/>
        <v>33.087835875090775</v>
      </c>
      <c r="BF26" s="87">
        <f t="shared" si="54"/>
        <v>7.9062817719680467</v>
      </c>
      <c r="BG26" s="19"/>
      <c r="BH26" s="43" t="s">
        <v>82</v>
      </c>
      <c r="BI26" s="45"/>
      <c r="BJ26" s="37">
        <f t="shared" si="18"/>
        <v>9</v>
      </c>
      <c r="BK26" s="40" t="str">
        <f t="shared" si="45"/>
        <v xml:space="preserve"> </v>
      </c>
      <c r="BL26" s="40">
        <f t="shared" si="46"/>
        <v>20.403667392883087</v>
      </c>
      <c r="BM26" s="73"/>
      <c r="BN26" s="62">
        <f t="shared" si="25"/>
        <v>0.78222099924595345</v>
      </c>
      <c r="BO26" s="78">
        <f t="shared" si="26"/>
        <v>-853</v>
      </c>
      <c r="BP26" s="40"/>
      <c r="BQ26" s="40"/>
      <c r="BR26" s="31"/>
    </row>
    <row r="27" spans="1:70" ht="12.75" customHeight="1">
      <c r="A27" s="1">
        <v>11155</v>
      </c>
      <c r="B27" s="1">
        <f t="shared" si="0"/>
        <v>-9205</v>
      </c>
      <c r="C27" s="2">
        <v>6.5</v>
      </c>
      <c r="E27" s="26">
        <f>COUNT(L2:L5000)</f>
        <v>591</v>
      </c>
      <c r="F27" s="18">
        <f t="shared" si="6"/>
        <v>-9269.1591810324626</v>
      </c>
      <c r="G27" s="18">
        <f t="shared" si="7"/>
        <v>-9259.6114961351668</v>
      </c>
      <c r="H27" s="14">
        <f t="shared" si="47"/>
        <v>22.65</v>
      </c>
      <c r="I27" s="18">
        <f t="shared" si="57"/>
        <v>20.65</v>
      </c>
      <c r="J27" s="18">
        <f t="shared" si="58"/>
        <v>26.238888888888891</v>
      </c>
      <c r="K27" s="87">
        <f t="shared" si="59"/>
        <v>2</v>
      </c>
      <c r="L27" s="88">
        <f t="shared" si="60"/>
        <v>-3.5888888888888921</v>
      </c>
      <c r="M27" s="19"/>
      <c r="N27" s="38">
        <f>SUM(N7:N24)</f>
        <v>88</v>
      </c>
      <c r="O27" s="34"/>
      <c r="P27" s="37">
        <f t="shared" si="8"/>
        <v>3</v>
      </c>
      <c r="Q27" s="40" t="str">
        <f t="shared" si="48"/>
        <v xml:space="preserve"> </v>
      </c>
      <c r="R27" s="40">
        <f t="shared" si="49"/>
        <v>17.400000000000013</v>
      </c>
      <c r="S27" s="73"/>
      <c r="T27" s="93">
        <f t="shared" si="20"/>
        <v>-0.67647110129072829</v>
      </c>
      <c r="U27" s="78">
        <f t="shared" ref="U27" si="70">U26</f>
        <v>2</v>
      </c>
      <c r="V27" s="65">
        <f t="shared" si="23"/>
        <v>0.82605034318545245</v>
      </c>
      <c r="W27" s="65">
        <f t="shared" si="24"/>
        <v>4.99</v>
      </c>
      <c r="X27" s="78">
        <f t="shared" si="30"/>
        <v>0</v>
      </c>
      <c r="Y27" s="78">
        <f t="shared" si="3"/>
        <v>-0.25476949437624918</v>
      </c>
      <c r="Z27" s="78">
        <f t="shared" si="38"/>
        <v>-11.82</v>
      </c>
      <c r="AB27" s="65"/>
      <c r="AC27" s="79" t="s">
        <v>153</v>
      </c>
      <c r="AD27" s="31"/>
      <c r="AE27" s="53">
        <f>COUNT(AL2:AL5000)</f>
        <v>193</v>
      </c>
      <c r="AF27" s="18">
        <f t="shared" si="12"/>
        <v>-8333.4860610973883</v>
      </c>
      <c r="AG27" s="18">
        <f t="shared" si="13"/>
        <v>-8304.8430064054992</v>
      </c>
      <c r="AH27" s="14">
        <f t="shared" si="22"/>
        <v>36.200000000000003</v>
      </c>
      <c r="AI27" s="14">
        <f t="shared" si="32"/>
        <v>34.205555555555556</v>
      </c>
      <c r="AJ27" s="18">
        <f t="shared" si="39"/>
        <v>31.31851851851852</v>
      </c>
      <c r="AK27" s="18">
        <f t="shared" si="34"/>
        <v>2.887037037037036</v>
      </c>
      <c r="AL27" s="87">
        <f t="shared" si="65"/>
        <v>4.8814814814814831</v>
      </c>
      <c r="AM27" s="19"/>
      <c r="AN27" s="38">
        <f>SUM(AN7:AN24)</f>
        <v>28</v>
      </c>
      <c r="AO27" s="34"/>
      <c r="AP27" s="37">
        <f t="shared" si="14"/>
        <v>3</v>
      </c>
      <c r="AQ27" s="40" t="str">
        <f t="shared" si="67"/>
        <v xml:space="preserve"> </v>
      </c>
      <c r="AR27" s="40">
        <f t="shared" si="68"/>
        <v>26.105185185185185</v>
      </c>
      <c r="AS27" s="73"/>
      <c r="AT27" s="62">
        <f t="shared" si="36"/>
        <v>0.95966143188535913</v>
      </c>
      <c r="AU27" s="78">
        <f t="shared" si="37"/>
        <v>-33.9</v>
      </c>
      <c r="AV27" s="62"/>
      <c r="AW27" s="65"/>
      <c r="AY27" s="53">
        <f>COUNT(BF2:BF5000)</f>
        <v>59</v>
      </c>
      <c r="AZ27" s="18">
        <f t="shared" si="16"/>
        <v>-6557.6166702922019</v>
      </c>
      <c r="BA27" s="18">
        <f t="shared" si="17"/>
        <v>-6471.6875062165318</v>
      </c>
      <c r="BB27" s="14">
        <f t="shared" si="52"/>
        <v>31.535294117647059</v>
      </c>
      <c r="BC27" s="14">
        <f t="shared" si="31"/>
        <v>33.796840958605664</v>
      </c>
      <c r="BD27" s="14">
        <f t="shared" si="42"/>
        <v>1.2887436456063881</v>
      </c>
      <c r="BE27" s="18">
        <f t="shared" si="53"/>
        <v>32.508097312999276</v>
      </c>
      <c r="BF27" s="87">
        <f t="shared" si="54"/>
        <v>-0.97280319535221693</v>
      </c>
      <c r="BG27" s="19"/>
      <c r="BH27" s="38">
        <f>SUM(BH7:BH24)</f>
        <v>9</v>
      </c>
      <c r="BI27" s="34"/>
      <c r="BJ27" s="37">
        <f t="shared" si="18"/>
        <v>1</v>
      </c>
      <c r="BK27" s="40" t="str">
        <f t="shared" si="45"/>
        <v xml:space="preserve"> </v>
      </c>
      <c r="BL27" s="40">
        <f t="shared" si="46"/>
        <v>20.403667392883087</v>
      </c>
      <c r="BM27" s="73"/>
      <c r="BN27" s="62">
        <f t="shared" si="25"/>
        <v>0.99967340554441741</v>
      </c>
      <c r="BO27" s="78">
        <f t="shared" si="26"/>
        <v>-853</v>
      </c>
      <c r="BP27" s="40"/>
      <c r="BQ27" s="40"/>
      <c r="BR27" s="31"/>
    </row>
    <row r="28" spans="1:70" ht="12.75" customHeight="1">
      <c r="A28" s="1">
        <v>11145</v>
      </c>
      <c r="B28" s="1">
        <f t="shared" si="0"/>
        <v>-9195</v>
      </c>
      <c r="C28" s="2">
        <v>12.6</v>
      </c>
      <c r="E28" s="81">
        <f>E27/9</f>
        <v>65.666666666666671</v>
      </c>
      <c r="F28" s="18">
        <f t="shared" si="6"/>
        <v>-9250.0638112378692</v>
      </c>
      <c r="G28" s="18">
        <f t="shared" si="7"/>
        <v>-9240.5161263405735</v>
      </c>
      <c r="H28" s="14">
        <f t="shared" si="47"/>
        <v>13.4</v>
      </c>
      <c r="I28" s="18">
        <f t="shared" si="57"/>
        <v>13.75</v>
      </c>
      <c r="J28" s="18">
        <f t="shared" si="58"/>
        <v>22.677777777777781</v>
      </c>
      <c r="K28" s="87">
        <f t="shared" si="59"/>
        <v>-0.34999999999999964</v>
      </c>
      <c r="L28" s="88">
        <f t="shared" si="60"/>
        <v>-9.2777777777777803</v>
      </c>
      <c r="M28" s="19"/>
      <c r="N28" s="39" t="s">
        <v>83</v>
      </c>
      <c r="O28" s="34"/>
      <c r="P28" s="37">
        <f t="shared" si="8"/>
        <v>4</v>
      </c>
      <c r="Q28" s="40" t="str">
        <f t="shared" si="48"/>
        <v xml:space="preserve"> </v>
      </c>
      <c r="R28" s="40">
        <f t="shared" si="49"/>
        <v>2.4499999999999993</v>
      </c>
      <c r="S28" s="73"/>
      <c r="T28" s="93">
        <f t="shared" si="20"/>
        <v>-0.29956546600365452</v>
      </c>
      <c r="U28" s="78">
        <f t="shared" ref="U28" si="71">U27</f>
        <v>2</v>
      </c>
      <c r="V28" s="65">
        <f t="shared" si="23"/>
        <v>-0.38633760842339643</v>
      </c>
      <c r="W28" s="65">
        <f t="shared" si="24"/>
        <v>4.99</v>
      </c>
      <c r="X28" s="78">
        <f t="shared" si="30"/>
        <v>0</v>
      </c>
      <c r="Y28" s="78">
        <f t="shared" si="3"/>
        <v>0.4264120279624905</v>
      </c>
      <c r="Z28" s="78">
        <f t="shared" si="38"/>
        <v>-11.82</v>
      </c>
      <c r="AB28" s="65"/>
      <c r="AC28" s="84" t="s">
        <v>136</v>
      </c>
      <c r="AD28" s="31"/>
      <c r="AE28" s="22"/>
      <c r="AF28" s="18">
        <f t="shared" si="12"/>
        <v>-8276.1999517136082</v>
      </c>
      <c r="AG28" s="18">
        <f t="shared" si="13"/>
        <v>-8247.5568970217191</v>
      </c>
      <c r="AH28" s="14">
        <f t="shared" si="22"/>
        <v>9.5499999999999989</v>
      </c>
      <c r="AI28" s="14">
        <f t="shared" si="32"/>
        <v>18.466666666666665</v>
      </c>
      <c r="AJ28" s="18">
        <f t="shared" si="39"/>
        <v>34.39592592592593</v>
      </c>
      <c r="AK28" s="18">
        <f t="shared" si="34"/>
        <v>-15.929259259259265</v>
      </c>
      <c r="AL28" s="87">
        <f t="shared" si="65"/>
        <v>-24.845925925925933</v>
      </c>
      <c r="AM28" s="19"/>
      <c r="AN28" s="39" t="s">
        <v>83</v>
      </c>
      <c r="AO28" s="34"/>
      <c r="AP28" s="37">
        <f t="shared" si="14"/>
        <v>4</v>
      </c>
      <c r="AQ28" s="40" t="str">
        <f t="shared" si="67"/>
        <v xml:space="preserve"> </v>
      </c>
      <c r="AR28" s="40">
        <f t="shared" si="68"/>
        <v>26.105185185185185</v>
      </c>
      <c r="AS28" s="73"/>
      <c r="AT28" s="62">
        <f t="shared" si="36"/>
        <v>0.55441829673520326</v>
      </c>
      <c r="AU28" s="78">
        <f t="shared" si="37"/>
        <v>-33.9</v>
      </c>
      <c r="AV28" s="62"/>
      <c r="AW28" s="57"/>
      <c r="AY28" s="56"/>
      <c r="AZ28" s="18">
        <f t="shared" si="16"/>
        <v>-6385.7583421408626</v>
      </c>
      <c r="BA28" s="18">
        <f t="shared" si="17"/>
        <v>-6299.8291780651925</v>
      </c>
      <c r="BB28" s="14">
        <f t="shared" si="52"/>
        <v>28.861111111111111</v>
      </c>
      <c r="BC28" s="14">
        <f t="shared" si="31"/>
        <v>30.369389978213508</v>
      </c>
      <c r="BD28" s="14">
        <f t="shared" si="42"/>
        <v>0.68024691358024825</v>
      </c>
      <c r="BE28" s="18">
        <f t="shared" si="53"/>
        <v>29.68914306463326</v>
      </c>
      <c r="BF28" s="87">
        <f t="shared" si="54"/>
        <v>-0.82803195352214942</v>
      </c>
      <c r="BG28" s="19"/>
      <c r="BH28" s="39" t="s">
        <v>83</v>
      </c>
      <c r="BI28" s="34"/>
      <c r="BJ28" s="37">
        <f t="shared" si="18"/>
        <v>2</v>
      </c>
      <c r="BK28" s="40" t="str">
        <f t="shared" si="45"/>
        <v xml:space="preserve"> </v>
      </c>
      <c r="BL28" s="40">
        <f t="shared" si="46"/>
        <v>20.403667392883087</v>
      </c>
      <c r="BM28" s="73"/>
      <c r="BN28" s="62">
        <f t="shared" si="25"/>
        <v>0.74936751525629863</v>
      </c>
      <c r="BO28" s="78">
        <f t="shared" si="26"/>
        <v>-853</v>
      </c>
      <c r="BP28" s="40"/>
      <c r="BQ28" s="40"/>
      <c r="BR28" s="31"/>
    </row>
    <row r="29" spans="1:70" ht="12.75" customHeight="1">
      <c r="A29" s="1">
        <v>11135</v>
      </c>
      <c r="B29" s="1">
        <f t="shared" si="0"/>
        <v>-9185</v>
      </c>
      <c r="C29" s="2">
        <v>15.8</v>
      </c>
      <c r="E29" s="22"/>
      <c r="F29" s="18">
        <f t="shared" si="6"/>
        <v>-9230.9684414432759</v>
      </c>
      <c r="G29" s="18">
        <f t="shared" si="7"/>
        <v>-9221.4207565459801</v>
      </c>
      <c r="H29" s="14">
        <f t="shared" si="47"/>
        <v>5.2</v>
      </c>
      <c r="I29" s="18">
        <f t="shared" si="57"/>
        <v>9.3833333333333346</v>
      </c>
      <c r="J29" s="18">
        <f t="shared" si="58"/>
        <v>18.116666666666664</v>
      </c>
      <c r="K29" s="87">
        <f t="shared" si="59"/>
        <v>-4.1833333333333345</v>
      </c>
      <c r="L29" s="88">
        <f t="shared" si="60"/>
        <v>-12.916666666666664</v>
      </c>
      <c r="M29" s="19"/>
      <c r="N29" s="37">
        <f>COUNT(Q2:Q5000)</f>
        <v>88</v>
      </c>
      <c r="O29" s="44"/>
      <c r="P29" s="37">
        <f t="shared" si="8"/>
        <v>5</v>
      </c>
      <c r="Q29" s="40" t="str">
        <f t="shared" si="48"/>
        <v xml:space="preserve"> </v>
      </c>
      <c r="R29" s="40">
        <f t="shared" si="49"/>
        <v>4.1944444444444446</v>
      </c>
      <c r="S29" s="73"/>
      <c r="T29" s="93">
        <f t="shared" si="20"/>
        <v>0.97603656729458577</v>
      </c>
      <c r="U29" s="78">
        <f t="shared" ref="U29" si="72">U28</f>
        <v>2</v>
      </c>
      <c r="V29" s="65">
        <f t="shared" si="23"/>
        <v>-0.98112854763614721</v>
      </c>
      <c r="W29" s="65">
        <f t="shared" si="24"/>
        <v>4.99</v>
      </c>
      <c r="X29" s="78">
        <f t="shared" si="30"/>
        <v>0</v>
      </c>
      <c r="Y29" s="78">
        <f t="shared" si="3"/>
        <v>0.90807062337585653</v>
      </c>
      <c r="Z29" s="78">
        <f t="shared" si="38"/>
        <v>-11.82</v>
      </c>
      <c r="AA29" s="75"/>
      <c r="AB29" s="65"/>
      <c r="AC29" s="89" t="s">
        <v>158</v>
      </c>
      <c r="AD29" s="31"/>
      <c r="AE29" s="22"/>
      <c r="AF29" s="18">
        <f t="shared" si="12"/>
        <v>-8218.9138423298282</v>
      </c>
      <c r="AG29" s="18">
        <f t="shared" si="13"/>
        <v>-8190.2707876379391</v>
      </c>
      <c r="AH29" s="14">
        <f t="shared" si="22"/>
        <v>9.65</v>
      </c>
      <c r="AI29" s="14">
        <f t="shared" si="32"/>
        <v>16.038888888888888</v>
      </c>
      <c r="AJ29" s="18">
        <f t="shared" si="39"/>
        <v>33.175555555555555</v>
      </c>
      <c r="AK29" s="18">
        <f t="shared" si="34"/>
        <v>-17.136666666666667</v>
      </c>
      <c r="AL29" s="87">
        <f t="shared" si="65"/>
        <v>-23.525555555555556</v>
      </c>
      <c r="AM29" s="19"/>
      <c r="AN29" s="37">
        <f>COUNT(AQ2:AQ5000)</f>
        <v>28</v>
      </c>
      <c r="AO29" s="44"/>
      <c r="AP29" s="37">
        <f t="shared" ref="AP29:AP35" si="73">IF(AP28=9, 1, AP28+1)</f>
        <v>5</v>
      </c>
      <c r="AQ29" s="40" t="str">
        <f t="shared" ref="AQ29:AQ35" si="74">IF(AL29=AR29, AL29," ")</f>
        <v xml:space="preserve"> </v>
      </c>
      <c r="AR29" s="40">
        <f t="shared" ref="AR29:AR35" si="75">MAX(AL26:AL32)</f>
        <v>26.105185185185185</v>
      </c>
      <c r="AS29" s="73"/>
      <c r="AT29" s="62">
        <f t="shared" si="36"/>
        <v>-0.11024332113035813</v>
      </c>
      <c r="AU29" s="78">
        <f t="shared" si="37"/>
        <v>-33.9</v>
      </c>
      <c r="AV29" s="62"/>
      <c r="AW29" s="65"/>
      <c r="AZ29" s="18">
        <f t="shared" si="16"/>
        <v>-6213.9000139895234</v>
      </c>
      <c r="BA29" s="18">
        <f t="shared" si="17"/>
        <v>-6127.9708499138533</v>
      </c>
      <c r="BB29" s="91">
        <f t="shared" si="52"/>
        <v>30.711764705882359</v>
      </c>
      <c r="BC29" s="14">
        <f t="shared" si="31"/>
        <v>27.324291938997828</v>
      </c>
      <c r="BD29" s="14">
        <f t="shared" si="42"/>
        <v>-1.0427741466957094</v>
      </c>
      <c r="BE29" s="18">
        <f t="shared" si="53"/>
        <v>28.367066085693537</v>
      </c>
      <c r="BF29" s="87">
        <f t="shared" si="54"/>
        <v>2.3446986201888222</v>
      </c>
      <c r="BG29" s="19"/>
      <c r="BH29" s="37">
        <f>COUNT(BK2:BK5000)</f>
        <v>9</v>
      </c>
      <c r="BI29" s="44"/>
      <c r="BJ29" s="37">
        <f t="shared" si="18"/>
        <v>3</v>
      </c>
      <c r="BK29" s="40" t="str">
        <f t="shared" si="45"/>
        <v xml:space="preserve"> </v>
      </c>
      <c r="BL29" s="40">
        <f t="shared" si="46"/>
        <v>7.9062817719680467</v>
      </c>
      <c r="BM29" s="73"/>
      <c r="BN29" s="62">
        <f t="shared" si="25"/>
        <v>0.14842423628751047</v>
      </c>
      <c r="BO29" s="78">
        <f t="shared" si="26"/>
        <v>-853</v>
      </c>
      <c r="BP29" s="40"/>
      <c r="BQ29" s="40"/>
      <c r="BR29" s="31"/>
    </row>
    <row r="30" spans="1:70" ht="12.75" customHeight="1">
      <c r="A30" s="1">
        <v>11125</v>
      </c>
      <c r="B30" s="1">
        <f t="shared" si="0"/>
        <v>-9175</v>
      </c>
      <c r="C30" s="2">
        <v>16.2</v>
      </c>
      <c r="E30" s="13"/>
      <c r="F30" s="18">
        <f t="shared" si="6"/>
        <v>-9211.8730716486825</v>
      </c>
      <c r="G30" s="18">
        <f t="shared" si="7"/>
        <v>-9202.3253867513868</v>
      </c>
      <c r="H30" s="14">
        <f t="shared" si="47"/>
        <v>9.5500000000000007</v>
      </c>
      <c r="I30" s="18">
        <f t="shared" si="57"/>
        <v>10.25</v>
      </c>
      <c r="J30" s="18">
        <f t="shared" si="58"/>
        <v>15.516666666666664</v>
      </c>
      <c r="K30" s="87">
        <f t="shared" si="59"/>
        <v>-0.69999999999999929</v>
      </c>
      <c r="L30" s="88">
        <f t="shared" si="60"/>
        <v>-5.9666666666666632</v>
      </c>
      <c r="M30" s="19"/>
      <c r="N30" s="39" t="s">
        <v>84</v>
      </c>
      <c r="O30" s="48"/>
      <c r="P30" s="37">
        <f t="shared" si="8"/>
        <v>6</v>
      </c>
      <c r="Q30" s="40" t="str">
        <f t="shared" si="48"/>
        <v xml:space="preserve"> </v>
      </c>
      <c r="R30" s="40">
        <f t="shared" si="49"/>
        <v>4.1944444444444446</v>
      </c>
      <c r="S30" s="73"/>
      <c r="T30" s="93">
        <f t="shared" si="20"/>
        <v>-0.67647110129087984</v>
      </c>
      <c r="U30" s="78">
        <f t="shared" ref="U30" si="76">U29</f>
        <v>2</v>
      </c>
      <c r="V30" s="65">
        <f t="shared" si="23"/>
        <v>-7.4932022075951355E-3</v>
      </c>
      <c r="W30" s="65">
        <f t="shared" si="24"/>
        <v>4.99</v>
      </c>
      <c r="X30" s="78">
        <f t="shared" si="30"/>
        <v>0</v>
      </c>
      <c r="Y30" s="78">
        <f t="shared" si="3"/>
        <v>0.96483288203079809</v>
      </c>
      <c r="Z30" s="78">
        <f t="shared" si="38"/>
        <v>-11.82</v>
      </c>
      <c r="AA30" s="75"/>
      <c r="AC30" s="79" t="s">
        <v>140</v>
      </c>
      <c r="AD30" s="31"/>
      <c r="AE30" s="13"/>
      <c r="AF30" s="18">
        <f t="shared" si="12"/>
        <v>-8161.6277329460481</v>
      </c>
      <c r="AG30" s="18">
        <f t="shared" si="13"/>
        <v>-8132.984678254159</v>
      </c>
      <c r="AH30" s="14">
        <f t="shared" si="22"/>
        <v>28.916666666666668</v>
      </c>
      <c r="AI30" s="14">
        <f t="shared" si="32"/>
        <v>25.482222222222223</v>
      </c>
      <c r="AJ30" s="18">
        <f t="shared" si="39"/>
        <v>33.516296296296304</v>
      </c>
      <c r="AK30" s="18">
        <f t="shared" si="34"/>
        <v>-8.0340740740740806</v>
      </c>
      <c r="AL30" s="87">
        <f t="shared" si="65"/>
        <v>-4.5996296296296357</v>
      </c>
      <c r="AM30" s="19"/>
      <c r="AN30" s="39" t="s">
        <v>84</v>
      </c>
      <c r="AO30" s="48"/>
      <c r="AP30" s="37">
        <f t="shared" si="73"/>
        <v>6</v>
      </c>
      <c r="AQ30" s="40" t="str">
        <f t="shared" si="74"/>
        <v xml:space="preserve"> </v>
      </c>
      <c r="AR30" s="40">
        <f t="shared" si="75"/>
        <v>20.331851851851866</v>
      </c>
      <c r="AS30" s="73"/>
      <c r="AT30" s="62">
        <f t="shared" si="36"/>
        <v>-0.7233208638210088</v>
      </c>
      <c r="AU30" s="78">
        <f t="shared" si="37"/>
        <v>-33.9</v>
      </c>
      <c r="AV30" s="62"/>
      <c r="AW30" s="65"/>
      <c r="AZ30" s="18">
        <f t="shared" si="16"/>
        <v>-6042.0416858381841</v>
      </c>
      <c r="BA30" s="18">
        <f t="shared" si="17"/>
        <v>-5956.112521762514</v>
      </c>
      <c r="BB30" s="14">
        <f t="shared" si="52"/>
        <v>22.400000000000002</v>
      </c>
      <c r="BC30" s="14">
        <f t="shared" si="31"/>
        <v>25.025490196078437</v>
      </c>
      <c r="BD30" s="14">
        <f t="shared" si="42"/>
        <v>1.4871822803195371</v>
      </c>
      <c r="BE30" s="18">
        <f t="shared" si="53"/>
        <v>23.538307915758899</v>
      </c>
      <c r="BF30" s="87">
        <f t="shared" si="54"/>
        <v>-1.1383079157588973</v>
      </c>
      <c r="BG30" s="19"/>
      <c r="BH30" s="39" t="s">
        <v>84</v>
      </c>
      <c r="BI30" s="48"/>
      <c r="BJ30" s="37">
        <f t="shared" si="18"/>
        <v>4</v>
      </c>
      <c r="BK30" s="40" t="str">
        <f t="shared" si="45"/>
        <v xml:space="preserve"> </v>
      </c>
      <c r="BL30" s="40">
        <f t="shared" si="46"/>
        <v>2.3446986201888222</v>
      </c>
      <c r="BM30" s="73"/>
      <c r="BN30" s="62">
        <f t="shared" si="25"/>
        <v>-0.52196839239185333</v>
      </c>
      <c r="BO30" s="78">
        <f t="shared" si="26"/>
        <v>-853</v>
      </c>
      <c r="BP30" s="40"/>
      <c r="BQ30" s="40"/>
      <c r="BR30" s="31"/>
    </row>
    <row r="31" spans="1:70" ht="12.75" customHeight="1">
      <c r="A31" s="1">
        <v>11115</v>
      </c>
      <c r="B31" s="1">
        <f t="shared" si="0"/>
        <v>-9165</v>
      </c>
      <c r="C31" s="2">
        <v>16.100000000000001</v>
      </c>
      <c r="E31" s="13"/>
      <c r="F31" s="18">
        <f t="shared" si="6"/>
        <v>-9192.7777018540892</v>
      </c>
      <c r="G31" s="18">
        <f t="shared" si="7"/>
        <v>-9183.2300169567934</v>
      </c>
      <c r="H31" s="14">
        <f t="shared" si="47"/>
        <v>16</v>
      </c>
      <c r="I31" s="18">
        <f t="shared" si="57"/>
        <v>14.016666666666666</v>
      </c>
      <c r="J31" s="18">
        <f t="shared" si="58"/>
        <v>13.55</v>
      </c>
      <c r="K31" s="87">
        <f t="shared" si="59"/>
        <v>1.9833333333333343</v>
      </c>
      <c r="L31" s="88">
        <f t="shared" si="60"/>
        <v>2.4499999999999993</v>
      </c>
      <c r="M31" s="19"/>
      <c r="N31" s="42">
        <f>E24/9</f>
        <v>66.111111111111114</v>
      </c>
      <c r="O31" s="49"/>
      <c r="P31" s="37">
        <f t="shared" si="8"/>
        <v>7</v>
      </c>
      <c r="Q31" s="40" t="str">
        <f t="shared" si="48"/>
        <v xml:space="preserve"> </v>
      </c>
      <c r="R31" s="40">
        <f t="shared" si="49"/>
        <v>4.1944444444444446</v>
      </c>
      <c r="S31" s="73"/>
      <c r="T31" s="93">
        <f t="shared" si="20"/>
        <v>-0.29956546600367506</v>
      </c>
      <c r="U31" s="78">
        <f t="shared" ref="U31" si="77">U30</f>
        <v>2</v>
      </c>
      <c r="V31" s="65">
        <f t="shared" si="23"/>
        <v>0.97812073188479143</v>
      </c>
      <c r="W31" s="65">
        <f t="shared" si="24"/>
        <v>4.99</v>
      </c>
      <c r="X31" s="78">
        <f t="shared" si="30"/>
        <v>0</v>
      </c>
      <c r="Y31" s="78">
        <f t="shared" si="3"/>
        <v>0.57013911226043812</v>
      </c>
      <c r="Z31" s="78">
        <f t="shared" si="38"/>
        <v>-11.82</v>
      </c>
      <c r="AA31" s="75"/>
      <c r="AC31" s="79" t="s">
        <v>154</v>
      </c>
      <c r="AD31" s="31"/>
      <c r="AE31" s="13"/>
      <c r="AF31" s="18">
        <f t="shared" si="12"/>
        <v>-8104.3416235622681</v>
      </c>
      <c r="AG31" s="18">
        <f t="shared" si="13"/>
        <v>-8075.6985688703789</v>
      </c>
      <c r="AH31" s="14">
        <f t="shared" si="22"/>
        <v>37.880000000000003</v>
      </c>
      <c r="AI31" s="14">
        <f t="shared" si="32"/>
        <v>40.337777777777781</v>
      </c>
      <c r="AJ31" s="18">
        <f t="shared" si="39"/>
        <v>32.501481481481477</v>
      </c>
      <c r="AK31" s="18">
        <f t="shared" si="34"/>
        <v>7.8362962962963039</v>
      </c>
      <c r="AL31" s="87">
        <f t="shared" si="65"/>
        <v>5.3785185185185256</v>
      </c>
      <c r="AM31" s="19"/>
      <c r="AN31" s="42">
        <f>AE24/9</f>
        <v>22</v>
      </c>
      <c r="AO31" s="49"/>
      <c r="AP31" s="37">
        <f t="shared" si="73"/>
        <v>7</v>
      </c>
      <c r="AQ31" s="40" t="str">
        <f t="shared" si="74"/>
        <v xml:space="preserve"> </v>
      </c>
      <c r="AR31" s="40">
        <f t="shared" si="75"/>
        <v>20.331851851851866</v>
      </c>
      <c r="AS31" s="73"/>
      <c r="AT31" s="62">
        <f t="shared" si="36"/>
        <v>-0.99794853551383411</v>
      </c>
      <c r="AU31" s="78">
        <f t="shared" si="37"/>
        <v>-33.9</v>
      </c>
      <c r="AV31" s="62"/>
      <c r="AW31" s="65"/>
      <c r="AZ31" s="18">
        <f t="shared" si="16"/>
        <v>-5870.1833576868448</v>
      </c>
      <c r="BA31" s="18">
        <f t="shared" si="17"/>
        <v>-5784.2541936111747</v>
      </c>
      <c r="BB31" s="14">
        <f t="shared" si="52"/>
        <v>21.964705882352938</v>
      </c>
      <c r="BC31" s="14">
        <f t="shared" si="31"/>
        <v>19.731372549019607</v>
      </c>
      <c r="BD31" s="14">
        <f t="shared" si="42"/>
        <v>-2.0370007262164158</v>
      </c>
      <c r="BE31" s="18">
        <f t="shared" si="53"/>
        <v>21.768373275236023</v>
      </c>
      <c r="BF31" s="87">
        <f t="shared" si="54"/>
        <v>0.19633260711691491</v>
      </c>
      <c r="BG31" s="19"/>
      <c r="BH31" s="42">
        <f>AY24/9</f>
        <v>7.333333333333333</v>
      </c>
      <c r="BI31" s="49"/>
      <c r="BJ31" s="37">
        <f t="shared" si="18"/>
        <v>5</v>
      </c>
      <c r="BK31" s="40" t="str">
        <f t="shared" si="45"/>
        <v xml:space="preserve"> </v>
      </c>
      <c r="BL31" s="40">
        <f t="shared" si="46"/>
        <v>2.3446986201888222</v>
      </c>
      <c r="BM31" s="73"/>
      <c r="BN31" s="62">
        <f t="shared" si="25"/>
        <v>-0.94812620923855728</v>
      </c>
      <c r="BO31" s="78">
        <f t="shared" si="26"/>
        <v>-853</v>
      </c>
      <c r="BP31" s="40"/>
      <c r="BQ31" s="40"/>
      <c r="BR31" s="31"/>
    </row>
    <row r="32" spans="1:70" ht="12.75" customHeight="1">
      <c r="A32" s="1">
        <v>11105</v>
      </c>
      <c r="B32" s="1">
        <f t="shared" si="0"/>
        <v>-9155</v>
      </c>
      <c r="C32" s="2">
        <v>16.899999999999999</v>
      </c>
      <c r="E32" s="13"/>
      <c r="F32" s="18">
        <f t="shared" si="6"/>
        <v>-9173.6823320594958</v>
      </c>
      <c r="G32" s="18">
        <f t="shared" si="7"/>
        <v>-9164.1346471622001</v>
      </c>
      <c r="H32" s="14">
        <f t="shared" si="47"/>
        <v>16.5</v>
      </c>
      <c r="I32" s="18">
        <f t="shared" si="57"/>
        <v>16.366666666666667</v>
      </c>
      <c r="J32" s="18">
        <f t="shared" si="58"/>
        <v>12.305555555555555</v>
      </c>
      <c r="K32" s="87">
        <f t="shared" si="59"/>
        <v>0.13333333333333286</v>
      </c>
      <c r="L32" s="88">
        <f t="shared" si="60"/>
        <v>4.1944444444444446</v>
      </c>
      <c r="M32" s="19"/>
      <c r="N32" s="29"/>
      <c r="O32" s="34"/>
      <c r="P32" s="37">
        <f t="shared" si="8"/>
        <v>8</v>
      </c>
      <c r="Q32" s="40">
        <f t="shared" si="48"/>
        <v>4.1944444444444446</v>
      </c>
      <c r="R32" s="40">
        <f t="shared" si="49"/>
        <v>4.1944444444444446</v>
      </c>
      <c r="S32" s="73"/>
      <c r="T32" s="93">
        <f t="shared" si="20"/>
        <v>0.97603656729463995</v>
      </c>
      <c r="U32" s="78">
        <f t="shared" ref="U32" si="78">U31</f>
        <v>2</v>
      </c>
      <c r="V32" s="65">
        <f t="shared" si="23"/>
        <v>0.4001166577797452</v>
      </c>
      <c r="W32" s="65">
        <f t="shared" si="24"/>
        <v>4.99</v>
      </c>
      <c r="X32" s="78">
        <f t="shared" si="30"/>
        <v>0</v>
      </c>
      <c r="Y32" s="78">
        <f t="shared" si="3"/>
        <v>-9.1329084526980478E-2</v>
      </c>
      <c r="Z32" s="78">
        <f t="shared" si="38"/>
        <v>-11.82</v>
      </c>
      <c r="AA32" s="75"/>
      <c r="AB32" s="65"/>
      <c r="AC32" s="65"/>
      <c r="AD32" s="31"/>
      <c r="AE32" s="13"/>
      <c r="AF32" s="18">
        <f t="shared" si="12"/>
        <v>-8047.055514178488</v>
      </c>
      <c r="AG32" s="18">
        <f t="shared" si="13"/>
        <v>-8018.4124594865989</v>
      </c>
      <c r="AH32" s="14">
        <f t="shared" si="22"/>
        <v>54.216666666666676</v>
      </c>
      <c r="AI32" s="14">
        <f t="shared" si="32"/>
        <v>40.887777777777778</v>
      </c>
      <c r="AJ32" s="18">
        <f t="shared" si="39"/>
        <v>33.88481481481481</v>
      </c>
      <c r="AK32" s="18">
        <f t="shared" si="34"/>
        <v>7.0029629629629682</v>
      </c>
      <c r="AL32" s="87">
        <f t="shared" si="65"/>
        <v>20.331851851851866</v>
      </c>
      <c r="AM32" s="19"/>
      <c r="AN32" t="s">
        <v>107</v>
      </c>
      <c r="AO32" s="34"/>
      <c r="AP32" s="37">
        <f t="shared" si="73"/>
        <v>8</v>
      </c>
      <c r="AQ32" s="40">
        <f t="shared" si="74"/>
        <v>20.331851851851866</v>
      </c>
      <c r="AR32" s="40">
        <f t="shared" si="75"/>
        <v>20.331851851851866</v>
      </c>
      <c r="AS32" s="73"/>
      <c r="AT32" s="62">
        <f t="shared" si="36"/>
        <v>-0.80562499647717334</v>
      </c>
      <c r="AU32" s="78">
        <f t="shared" si="37"/>
        <v>-33.9</v>
      </c>
      <c r="AV32" s="62"/>
      <c r="AW32" s="57"/>
      <c r="AZ32" s="18">
        <f t="shared" si="16"/>
        <v>-5698.3250295355056</v>
      </c>
      <c r="BA32" s="18">
        <f t="shared" si="17"/>
        <v>-5612.3958654598355</v>
      </c>
      <c r="BB32" s="14">
        <f t="shared" si="52"/>
        <v>14.829411764705881</v>
      </c>
      <c r="BC32" s="14">
        <f t="shared" si="31"/>
        <v>16.190631808278866</v>
      </c>
      <c r="BD32" s="14">
        <f t="shared" si="42"/>
        <v>-4.7927741466957201</v>
      </c>
      <c r="BE32" s="18">
        <f t="shared" si="53"/>
        <v>20.983405954974586</v>
      </c>
      <c r="BF32" s="87">
        <f t="shared" si="54"/>
        <v>-6.1539941902687048</v>
      </c>
      <c r="BG32" s="19"/>
      <c r="BH32" s="56" t="s">
        <v>119</v>
      </c>
      <c r="BI32" s="34"/>
      <c r="BJ32" s="37">
        <f t="shared" si="18"/>
        <v>6</v>
      </c>
      <c r="BK32" s="40" t="str">
        <f t="shared" si="45"/>
        <v xml:space="preserve"> </v>
      </c>
      <c r="BL32" s="40">
        <f t="shared" si="46"/>
        <v>5.9271604938271629</v>
      </c>
      <c r="BM32" s="73"/>
      <c r="BN32" s="62">
        <f t="shared" si="25"/>
        <v>-0.93064523553345813</v>
      </c>
      <c r="BO32" s="78">
        <f t="shared" si="26"/>
        <v>-853</v>
      </c>
      <c r="BP32" s="40"/>
      <c r="BQ32" s="40"/>
      <c r="BR32" s="31"/>
    </row>
    <row r="33" spans="1:70" ht="12.75" customHeight="1">
      <c r="A33" s="1">
        <v>11095</v>
      </c>
      <c r="B33" s="1">
        <f t="shared" si="0"/>
        <v>-9145</v>
      </c>
      <c r="C33" s="2">
        <v>16.600000000000001</v>
      </c>
      <c r="E33" s="13"/>
      <c r="F33" s="18">
        <f t="shared" si="6"/>
        <v>-9154.5869622649025</v>
      </c>
      <c r="G33" s="18">
        <f t="shared" si="7"/>
        <v>-9145.0392773676067</v>
      </c>
      <c r="H33" s="14">
        <f t="shared" si="47"/>
        <v>16.600000000000001</v>
      </c>
      <c r="I33" s="18">
        <f t="shared" si="57"/>
        <v>15.65</v>
      </c>
      <c r="J33" s="18">
        <f t="shared" si="58"/>
        <v>14.105555555555558</v>
      </c>
      <c r="K33" s="87">
        <f t="shared" si="59"/>
        <v>0.95000000000000107</v>
      </c>
      <c r="L33" s="88">
        <f t="shared" si="60"/>
        <v>2.4944444444444436</v>
      </c>
      <c r="M33" s="19"/>
      <c r="N33" s="60" t="s">
        <v>114</v>
      </c>
      <c r="O33" s="49"/>
      <c r="P33" s="37">
        <f t="shared" si="8"/>
        <v>9</v>
      </c>
      <c r="Q33" s="40" t="str">
        <f t="shared" si="48"/>
        <v xml:space="preserve"> </v>
      </c>
      <c r="R33" s="40">
        <f t="shared" si="49"/>
        <v>4.1944444444444446</v>
      </c>
      <c r="S33" s="73"/>
      <c r="T33" s="93">
        <f t="shared" si="20"/>
        <v>-0.67647110129086396</v>
      </c>
      <c r="U33" s="78">
        <f t="shared" ref="U33" si="79">U32</f>
        <v>2</v>
      </c>
      <c r="V33" s="65">
        <f t="shared" si="23"/>
        <v>-0.81751153540379817</v>
      </c>
      <c r="W33" s="65">
        <f t="shared" si="24"/>
        <v>4.99</v>
      </c>
      <c r="X33" s="78">
        <f t="shared" si="30"/>
        <v>0</v>
      </c>
      <c r="Y33" s="78">
        <f t="shared" si="3"/>
        <v>-0.7100633876545136</v>
      </c>
      <c r="Z33" s="78">
        <f t="shared" si="38"/>
        <v>-11.82</v>
      </c>
      <c r="AA33" s="75"/>
      <c r="AB33" s="65"/>
      <c r="AC33" s="64" t="s">
        <v>155</v>
      </c>
      <c r="AD33" s="31"/>
      <c r="AE33" s="13"/>
      <c r="AF33" s="18">
        <f t="shared" si="12"/>
        <v>-7989.769404794708</v>
      </c>
      <c r="AG33" s="18">
        <f t="shared" si="13"/>
        <v>-7961.1263501028188</v>
      </c>
      <c r="AH33" s="14">
        <f t="shared" si="22"/>
        <v>30.566666666666666</v>
      </c>
      <c r="AI33" s="14">
        <f t="shared" si="32"/>
        <v>40.861111111111114</v>
      </c>
      <c r="AJ33" s="18">
        <f t="shared" si="39"/>
        <v>37.129259259259264</v>
      </c>
      <c r="AK33" s="18">
        <f t="shared" si="34"/>
        <v>3.7318518518518502</v>
      </c>
      <c r="AL33" s="87">
        <f t="shared" si="65"/>
        <v>-6.5625925925925976</v>
      </c>
      <c r="AM33" s="19"/>
      <c r="AN33" t="s">
        <v>108</v>
      </c>
      <c r="AO33" s="49"/>
      <c r="AP33" s="37">
        <f t="shared" si="73"/>
        <v>9</v>
      </c>
      <c r="AQ33" s="40" t="str">
        <f t="shared" si="74"/>
        <v xml:space="preserve"> </v>
      </c>
      <c r="AR33" s="40">
        <f t="shared" si="75"/>
        <v>20.331851851851866</v>
      </c>
      <c r="AS33" s="73"/>
      <c r="AT33" s="62">
        <f t="shared" si="36"/>
        <v>-0.23634056806433559</v>
      </c>
      <c r="AU33" s="78">
        <f t="shared" si="37"/>
        <v>-33.9</v>
      </c>
      <c r="AV33" s="62"/>
      <c r="AW33" s="65"/>
      <c r="AZ33" s="18">
        <f t="shared" si="16"/>
        <v>-5526.4667013841663</v>
      </c>
      <c r="BA33" s="18">
        <f t="shared" si="17"/>
        <v>-5440.5375373084962</v>
      </c>
      <c r="BB33" s="14">
        <f t="shared" si="52"/>
        <v>11.777777777777777</v>
      </c>
      <c r="BC33" s="14">
        <f t="shared" si="31"/>
        <v>11.792592592592593</v>
      </c>
      <c r="BD33" s="14">
        <f t="shared" si="42"/>
        <v>-8.1885984023238922</v>
      </c>
      <c r="BE33" s="18">
        <f t="shared" si="53"/>
        <v>19.981190994916485</v>
      </c>
      <c r="BF33" s="87">
        <f t="shared" si="54"/>
        <v>-8.2034132171387082</v>
      </c>
      <c r="BG33" s="19"/>
      <c r="BH33" s="58" t="s">
        <v>120</v>
      </c>
      <c r="BI33" s="49"/>
      <c r="BJ33" s="37">
        <f t="shared" si="18"/>
        <v>7</v>
      </c>
      <c r="BK33" s="40" t="str">
        <f t="shared" si="45"/>
        <v xml:space="preserve"> </v>
      </c>
      <c r="BL33" s="40">
        <f t="shared" si="46"/>
        <v>5.9271604938271629</v>
      </c>
      <c r="BM33" s="73"/>
      <c r="BN33" s="62">
        <f t="shared" si="25"/>
        <v>-0.47770501315256292</v>
      </c>
      <c r="BO33" s="78">
        <f t="shared" si="26"/>
        <v>-853</v>
      </c>
      <c r="BP33" s="40"/>
      <c r="BQ33" s="40"/>
      <c r="BR33" s="31"/>
    </row>
    <row r="34" spans="1:70" ht="12.75" customHeight="1">
      <c r="A34" s="1">
        <v>11085</v>
      </c>
      <c r="B34" s="1">
        <f t="shared" si="0"/>
        <v>-9135</v>
      </c>
      <c r="C34" s="2">
        <v>15.3</v>
      </c>
      <c r="F34" s="18">
        <f t="shared" si="6"/>
        <v>-9135.4915924703091</v>
      </c>
      <c r="G34" s="18">
        <f t="shared" si="7"/>
        <v>-9125.9439075730133</v>
      </c>
      <c r="H34" s="14">
        <f t="shared" si="47"/>
        <v>13.850000000000001</v>
      </c>
      <c r="I34" s="18">
        <f t="shared" si="57"/>
        <v>12.883333333333335</v>
      </c>
      <c r="J34" s="18">
        <f t="shared" si="58"/>
        <v>16.177777777777777</v>
      </c>
      <c r="K34" s="87">
        <f t="shared" si="59"/>
        <v>0.96666666666666679</v>
      </c>
      <c r="L34" s="88">
        <f t="shared" si="60"/>
        <v>-2.3277777777777757</v>
      </c>
      <c r="N34" s="59" t="s">
        <v>115</v>
      </c>
      <c r="P34" s="37">
        <f t="shared" si="8"/>
        <v>1</v>
      </c>
      <c r="Q34" s="40" t="str">
        <f t="shared" si="48"/>
        <v xml:space="preserve"> </v>
      </c>
      <c r="R34" s="40">
        <f t="shared" si="49"/>
        <v>4.1944444444444446</v>
      </c>
      <c r="S34" s="73"/>
      <c r="T34" s="93">
        <f t="shared" si="20"/>
        <v>-0.29956546600369566</v>
      </c>
      <c r="U34" s="78">
        <f t="shared" ref="U34" si="80">U33</f>
        <v>2</v>
      </c>
      <c r="V34" s="65">
        <f t="shared" si="23"/>
        <v>-0.72827063053300112</v>
      </c>
      <c r="W34" s="65">
        <f t="shared" si="24"/>
        <v>4.99</v>
      </c>
      <c r="X34" s="78">
        <f t="shared" si="30"/>
        <v>0</v>
      </c>
      <c r="Y34" s="78">
        <f t="shared" si="3"/>
        <v>-0.99655114022299163</v>
      </c>
      <c r="Z34" s="78">
        <f t="shared" si="38"/>
        <v>-11.82</v>
      </c>
      <c r="AA34" s="75"/>
      <c r="AB34" s="65"/>
      <c r="AC34" s="64" t="s">
        <v>156</v>
      </c>
      <c r="AD34" s="31"/>
      <c r="AF34" s="18">
        <f t="shared" si="12"/>
        <v>-7932.4832954109279</v>
      </c>
      <c r="AG34" s="18">
        <f t="shared" si="13"/>
        <v>-7903.8402407190388</v>
      </c>
      <c r="AH34" s="14">
        <f t="shared" si="22"/>
        <v>37.799999999999997</v>
      </c>
      <c r="AI34" s="14">
        <f t="shared" si="32"/>
        <v>38.699999999999996</v>
      </c>
      <c r="AJ34" s="18">
        <f t="shared" si="39"/>
        <v>41.783703703703708</v>
      </c>
      <c r="AK34" s="18">
        <f t="shared" si="34"/>
        <v>-3.0837037037037121</v>
      </c>
      <c r="AL34" s="87">
        <f t="shared" si="65"/>
        <v>-3.9837037037037106</v>
      </c>
      <c r="AM34" s="19"/>
      <c r="AN34" t="s">
        <v>109</v>
      </c>
      <c r="AP34" s="37">
        <f t="shared" si="73"/>
        <v>1</v>
      </c>
      <c r="AQ34" s="40" t="str">
        <f t="shared" si="74"/>
        <v xml:space="preserve"> </v>
      </c>
      <c r="AR34" s="40">
        <f t="shared" si="75"/>
        <v>20.331851851851866</v>
      </c>
      <c r="AS34" s="73"/>
      <c r="AT34" s="62">
        <f t="shared" si="36"/>
        <v>0.44353023877865205</v>
      </c>
      <c r="AU34" s="78">
        <f t="shared" si="37"/>
        <v>-33.9</v>
      </c>
      <c r="AV34" s="62"/>
      <c r="AW34" s="65"/>
      <c r="AZ34" s="18">
        <f t="shared" si="16"/>
        <v>-5354.608373232827</v>
      </c>
      <c r="BA34" s="18">
        <f t="shared" si="17"/>
        <v>-5268.6792091571569</v>
      </c>
      <c r="BB34" s="14">
        <f t="shared" ref="BB34:BB61" si="81">AVERAGEIFS(SS,GregYr,"&gt;"&amp;AZ34,GregYr,"&lt;="&amp;AZ35)</f>
        <v>8.7705882352941167</v>
      </c>
      <c r="BC34" s="14">
        <f t="shared" si="31"/>
        <v>15.204357298474946</v>
      </c>
      <c r="BD34" s="14">
        <f t="shared" si="42"/>
        <v>-4.2356572258533021</v>
      </c>
      <c r="BE34" s="18">
        <f t="shared" ref="BE34:BE61" si="82">AVERAGE(BB30:BB38)</f>
        <v>19.440014524328248</v>
      </c>
      <c r="BF34" s="87">
        <f t="shared" ref="BF34:BF61" si="83">BB34-BE34</f>
        <v>-10.669426289034131</v>
      </c>
      <c r="BG34" s="19"/>
      <c r="BH34" s="58" t="s">
        <v>121</v>
      </c>
      <c r="BI34" s="49"/>
      <c r="BJ34" s="37">
        <f t="shared" si="18"/>
        <v>8</v>
      </c>
      <c r="BK34" s="40" t="str">
        <f t="shared" ref="BK34:BK63" si="84">IF(BF34=BL34, BF34," ")</f>
        <v xml:space="preserve"> </v>
      </c>
      <c r="BL34" s="40">
        <f t="shared" ref="BL34:BL63" si="85">MAX(BF31:BF37)</f>
        <v>5.9271604938271629</v>
      </c>
      <c r="BM34" s="73"/>
      <c r="BN34" s="62">
        <f t="shared" si="25"/>
        <v>0.19875869398226756</v>
      </c>
      <c r="BO34" s="78">
        <f t="shared" si="26"/>
        <v>-853</v>
      </c>
      <c r="BP34" s="40"/>
      <c r="BQ34" s="40"/>
      <c r="BR34" s="31"/>
    </row>
    <row r="35" spans="1:70" ht="12.75" customHeight="1">
      <c r="A35" s="1">
        <v>11075</v>
      </c>
      <c r="B35" s="1">
        <f t="shared" si="0"/>
        <v>-9125</v>
      </c>
      <c r="C35" s="2">
        <v>12.4</v>
      </c>
      <c r="F35" s="18">
        <f t="shared" si="6"/>
        <v>-9116.3962226757158</v>
      </c>
      <c r="G35" s="18">
        <f t="shared" si="7"/>
        <v>-9106.84853777842</v>
      </c>
      <c r="H35" s="14">
        <f t="shared" si="47"/>
        <v>8.1999999999999993</v>
      </c>
      <c r="I35" s="18">
        <f t="shared" si="57"/>
        <v>11.166666666666666</v>
      </c>
      <c r="J35" s="18">
        <f t="shared" si="58"/>
        <v>18.211111111111112</v>
      </c>
      <c r="K35" s="87">
        <f t="shared" si="59"/>
        <v>-2.9666666666666668</v>
      </c>
      <c r="L35" s="88">
        <f t="shared" si="60"/>
        <v>-10.011111111111113</v>
      </c>
      <c r="N35" s="59" t="s">
        <v>116</v>
      </c>
      <c r="P35" s="37">
        <f t="shared" si="8"/>
        <v>2</v>
      </c>
      <c r="Q35" s="40" t="str">
        <f t="shared" si="48"/>
        <v xml:space="preserve"> </v>
      </c>
      <c r="R35" s="40">
        <f t="shared" si="49"/>
        <v>4.1944444444444446</v>
      </c>
      <c r="S35" s="73"/>
      <c r="T35" s="93">
        <f t="shared" si="20"/>
        <v>0.97603656729464472</v>
      </c>
      <c r="U35" s="78">
        <f t="shared" ref="U35" si="86">U34</f>
        <v>2</v>
      </c>
      <c r="V35" s="65">
        <f t="shared" si="23"/>
        <v>0.52517939047473927</v>
      </c>
      <c r="W35" s="65">
        <f t="shared" si="24"/>
        <v>4.99</v>
      </c>
      <c r="X35" s="78">
        <f t="shared" si="30"/>
        <v>0</v>
      </c>
      <c r="Y35" s="78">
        <f t="shared" si="3"/>
        <v>-0.81674153884884138</v>
      </c>
      <c r="Z35" s="78">
        <f t="shared" si="38"/>
        <v>-11.82</v>
      </c>
      <c r="AA35" s="75"/>
      <c r="AB35" s="65"/>
      <c r="AC35" s="40"/>
      <c r="AD35" s="31"/>
      <c r="AF35" s="18">
        <f t="shared" si="12"/>
        <v>-7875.1971860271478</v>
      </c>
      <c r="AG35" s="18">
        <f t="shared" si="13"/>
        <v>-7846.5541313352587</v>
      </c>
      <c r="AH35" s="14">
        <f t="shared" si="22"/>
        <v>47.733333333333327</v>
      </c>
      <c r="AI35" s="14">
        <f t="shared" si="32"/>
        <v>44.727777777777781</v>
      </c>
      <c r="AJ35" s="18">
        <f t="shared" si="39"/>
        <v>43.337407407407404</v>
      </c>
      <c r="AK35" s="18">
        <f t="shared" si="34"/>
        <v>1.3903703703703769</v>
      </c>
      <c r="AL35" s="87">
        <f t="shared" si="65"/>
        <v>4.3959259259259227</v>
      </c>
      <c r="AM35" s="19"/>
      <c r="AN35" t="s">
        <v>110</v>
      </c>
      <c r="AP35" s="37">
        <f t="shared" si="73"/>
        <v>2</v>
      </c>
      <c r="AQ35" s="40" t="str">
        <f t="shared" si="74"/>
        <v xml:space="preserve"> </v>
      </c>
      <c r="AR35" s="40">
        <f t="shared" si="75"/>
        <v>20.331851851851866</v>
      </c>
      <c r="AS35" s="73"/>
      <c r="AT35" s="62">
        <f t="shared" si="36"/>
        <v>0.91586831760756204</v>
      </c>
      <c r="AU35" s="78">
        <f t="shared" si="37"/>
        <v>-33.9</v>
      </c>
      <c r="AV35" s="62"/>
      <c r="AW35" s="65"/>
      <c r="AZ35" s="18">
        <f t="shared" si="16"/>
        <v>-5182.7500450814878</v>
      </c>
      <c r="BA35" s="18">
        <f t="shared" si="17"/>
        <v>-5096.8208810058177</v>
      </c>
      <c r="BB35" s="14">
        <f t="shared" si="81"/>
        <v>25.064705882352943</v>
      </c>
      <c r="BC35" s="14">
        <f t="shared" si="31"/>
        <v>19.435294117647061</v>
      </c>
      <c r="BD35" s="14">
        <f t="shared" si="42"/>
        <v>0.29774872912128103</v>
      </c>
      <c r="BE35" s="18">
        <f t="shared" si="82"/>
        <v>19.13754538852578</v>
      </c>
      <c r="BF35" s="87">
        <f t="shared" si="83"/>
        <v>5.9271604938271629</v>
      </c>
      <c r="BG35" s="19"/>
      <c r="BH35" s="58" t="s">
        <v>122</v>
      </c>
      <c r="BI35" s="49"/>
      <c r="BJ35" s="37">
        <f t="shared" si="18"/>
        <v>9</v>
      </c>
      <c r="BK35" s="40">
        <f t="shared" si="84"/>
        <v>5.9271604938271629</v>
      </c>
      <c r="BL35" s="40">
        <f t="shared" si="85"/>
        <v>5.9271604938271629</v>
      </c>
      <c r="BM35" s="73"/>
      <c r="BN35" s="62">
        <f t="shared" si="25"/>
        <v>0.78222099924596</v>
      </c>
      <c r="BO35" s="78">
        <f t="shared" si="26"/>
        <v>-853</v>
      </c>
      <c r="BP35" s="40"/>
      <c r="BQ35" s="40"/>
      <c r="BR35" s="31"/>
    </row>
    <row r="36" spans="1:70" ht="12.75" customHeight="1">
      <c r="A36" s="1">
        <v>11065</v>
      </c>
      <c r="B36" s="1">
        <f t="shared" si="0"/>
        <v>-9115</v>
      </c>
      <c r="C36" s="2">
        <v>8.5</v>
      </c>
      <c r="F36" s="18">
        <f t="shared" si="6"/>
        <v>-9097.3008528811224</v>
      </c>
      <c r="G36" s="18">
        <f t="shared" si="7"/>
        <v>-9087.7531679838266</v>
      </c>
      <c r="H36" s="14">
        <f t="shared" si="47"/>
        <v>11.45</v>
      </c>
      <c r="I36" s="18">
        <f t="shared" si="57"/>
        <v>16.416666666666668</v>
      </c>
      <c r="J36" s="18">
        <f t="shared" si="58"/>
        <v>22.022222222222222</v>
      </c>
      <c r="K36" s="87">
        <f t="shared" si="59"/>
        <v>-4.9666666666666686</v>
      </c>
      <c r="L36" s="88">
        <f t="shared" si="60"/>
        <v>-10.572222222222223</v>
      </c>
      <c r="N36" s="59" t="s">
        <v>117</v>
      </c>
      <c r="P36" s="37">
        <f t="shared" si="8"/>
        <v>3</v>
      </c>
      <c r="Q36" s="40" t="str">
        <f t="shared" si="48"/>
        <v xml:space="preserve"> </v>
      </c>
      <c r="R36" s="40">
        <f t="shared" si="49"/>
        <v>2.4944444444444436</v>
      </c>
      <c r="S36" s="73"/>
      <c r="T36" s="93">
        <f t="shared" si="20"/>
        <v>-0.67647110129101551</v>
      </c>
      <c r="U36" s="78">
        <f t="shared" ref="U36" si="87">U35</f>
        <v>2</v>
      </c>
      <c r="V36" s="65">
        <f t="shared" si="23"/>
        <v>0.93908074871340053</v>
      </c>
      <c r="W36" s="65">
        <f t="shared" si="24"/>
        <v>4.99</v>
      </c>
      <c r="X36" s="78">
        <f t="shared" si="30"/>
        <v>0</v>
      </c>
      <c r="Y36" s="78">
        <f t="shared" si="3"/>
        <v>-0.25476949437627006</v>
      </c>
      <c r="Z36" s="78">
        <f t="shared" si="38"/>
        <v>-11.82</v>
      </c>
      <c r="AA36" s="94" t="s">
        <v>161</v>
      </c>
      <c r="AB36" s="84" t="s">
        <v>162</v>
      </c>
      <c r="AC36" s="65" t="s">
        <v>167</v>
      </c>
      <c r="AD36" s="31"/>
      <c r="AF36" s="18">
        <f t="shared" si="12"/>
        <v>-7817.9110766433678</v>
      </c>
      <c r="AG36" s="18">
        <f t="shared" si="13"/>
        <v>-7789.2680219514787</v>
      </c>
      <c r="AH36" s="14">
        <f t="shared" si="22"/>
        <v>48.65</v>
      </c>
      <c r="AI36" s="14">
        <f t="shared" si="32"/>
        <v>45.044444444444444</v>
      </c>
      <c r="AJ36" s="18">
        <f t="shared" si="39"/>
        <v>40.265555555555558</v>
      </c>
      <c r="AK36" s="18">
        <f t="shared" si="34"/>
        <v>4.7788888888888863</v>
      </c>
      <c r="AL36" s="87">
        <f t="shared" ref="AL36:AL38" si="88">AH36-AJ36</f>
        <v>8.3844444444444406</v>
      </c>
      <c r="AM36" s="19"/>
      <c r="AN36" t="s">
        <v>111</v>
      </c>
      <c r="AP36" s="37">
        <f t="shared" ref="AP36:AP38" si="89">IF(AP35=9, 1, AP35+1)</f>
        <v>3</v>
      </c>
      <c r="AQ36" s="40" t="str">
        <f t="shared" ref="AQ36:AQ38" si="90">IF(AL36=AR36, AL36," ")</f>
        <v xml:space="preserve"> </v>
      </c>
      <c r="AR36" s="40">
        <f t="shared" ref="AR36:AR38" si="91">MAX(AL33:AL39)</f>
        <v>18.138888888888886</v>
      </c>
      <c r="AS36" s="73"/>
      <c r="AT36" s="62">
        <f t="shared" si="36"/>
        <v>0.95966143188534525</v>
      </c>
      <c r="AU36" s="78">
        <f t="shared" si="37"/>
        <v>-33.9</v>
      </c>
      <c r="AV36" s="62"/>
      <c r="AW36" s="57"/>
      <c r="AY36" s="57"/>
      <c r="AZ36" s="18">
        <f t="shared" si="16"/>
        <v>-5010.8917169301485</v>
      </c>
      <c r="BA36" s="18">
        <f t="shared" si="17"/>
        <v>-4924.9625528544784</v>
      </c>
      <c r="BB36" s="14">
        <f t="shared" si="81"/>
        <v>24.47058823529412</v>
      </c>
      <c r="BC36" s="14">
        <f t="shared" si="31"/>
        <v>23.125490196078431</v>
      </c>
      <c r="BD36" s="14">
        <f t="shared" si="42"/>
        <v>4.3323892519970961</v>
      </c>
      <c r="BE36" s="18">
        <f t="shared" si="82"/>
        <v>18.793100944081335</v>
      </c>
      <c r="BF36" s="87">
        <f t="shared" si="83"/>
        <v>5.6774872912127847</v>
      </c>
      <c r="BG36" s="19"/>
      <c r="BH36" s="58" t="s">
        <v>123</v>
      </c>
      <c r="BI36" s="49"/>
      <c r="BJ36" s="37">
        <f t="shared" si="18"/>
        <v>1</v>
      </c>
      <c r="BK36" s="40" t="str">
        <f t="shared" si="84"/>
        <v xml:space="preserve"> </v>
      </c>
      <c r="BL36" s="40">
        <f t="shared" si="85"/>
        <v>5.9271604938271629</v>
      </c>
      <c r="BM36" s="73"/>
      <c r="BN36" s="62">
        <f t="shared" si="25"/>
        <v>0.99967340554441708</v>
      </c>
      <c r="BO36" s="78">
        <f t="shared" si="26"/>
        <v>-853</v>
      </c>
      <c r="BP36" s="40"/>
      <c r="BQ36" s="40"/>
      <c r="BR36" s="31"/>
    </row>
    <row r="37" spans="1:70" ht="12.75" customHeight="1">
      <c r="A37" s="1">
        <v>11055</v>
      </c>
      <c r="B37" s="1">
        <f t="shared" si="0"/>
        <v>-9105</v>
      </c>
      <c r="C37" s="2">
        <v>7.9</v>
      </c>
      <c r="F37" s="18">
        <f t="shared" si="6"/>
        <v>-9078.2054830865291</v>
      </c>
      <c r="G37" s="18">
        <f t="shared" si="7"/>
        <v>-9068.6577981892333</v>
      </c>
      <c r="H37" s="14">
        <f t="shared" si="47"/>
        <v>29.6</v>
      </c>
      <c r="I37" s="18">
        <f t="shared" si="57"/>
        <v>21.633333333333336</v>
      </c>
      <c r="J37" s="18">
        <f t="shared" si="58"/>
        <v>30.572222222222219</v>
      </c>
      <c r="K37" s="87">
        <f t="shared" si="59"/>
        <v>7.966666666666665</v>
      </c>
      <c r="L37" s="88">
        <f t="shared" si="60"/>
        <v>-0.97222222222221788</v>
      </c>
      <c r="N37" s="59" t="s">
        <v>118</v>
      </c>
      <c r="P37" s="37">
        <f t="shared" si="8"/>
        <v>4</v>
      </c>
      <c r="Q37" s="40" t="str">
        <f t="shared" si="48"/>
        <v xml:space="preserve"> </v>
      </c>
      <c r="R37" s="40">
        <f t="shared" si="49"/>
        <v>-0.25555555555555998</v>
      </c>
      <c r="S37" s="73"/>
      <c r="T37" s="93">
        <f t="shared" si="20"/>
        <v>-0.29956546600349926</v>
      </c>
      <c r="U37" s="78">
        <f t="shared" ref="U37" si="92">U36</f>
        <v>2</v>
      </c>
      <c r="V37" s="65">
        <f t="shared" si="23"/>
        <v>-0.1482268153967492</v>
      </c>
      <c r="W37" s="65">
        <f t="shared" si="24"/>
        <v>4.99</v>
      </c>
      <c r="X37" s="78">
        <f t="shared" si="30"/>
        <v>0</v>
      </c>
      <c r="Y37" s="78">
        <f t="shared" si="3"/>
        <v>0.42641202796257383</v>
      </c>
      <c r="Z37" s="78">
        <f t="shared" si="38"/>
        <v>-11.82</v>
      </c>
      <c r="AA37" s="74" t="s">
        <v>129</v>
      </c>
      <c r="AB37" s="64" t="s">
        <v>143</v>
      </c>
      <c r="AC37" s="64" t="s">
        <v>164</v>
      </c>
      <c r="AD37" s="31"/>
      <c r="AF37" s="18">
        <f t="shared" si="12"/>
        <v>-7760.6249672595877</v>
      </c>
      <c r="AG37" s="18">
        <f t="shared" si="13"/>
        <v>-7731.9819125676986</v>
      </c>
      <c r="AH37" s="14">
        <f t="shared" si="22"/>
        <v>38.75</v>
      </c>
      <c r="AI37" s="14">
        <f t="shared" si="32"/>
        <v>46.313333333333333</v>
      </c>
      <c r="AJ37" s="18">
        <f t="shared" si="39"/>
        <v>35.495185185185193</v>
      </c>
      <c r="AK37" s="18">
        <f t="shared" si="34"/>
        <v>10.81814814814814</v>
      </c>
      <c r="AL37" s="87">
        <f t="shared" si="88"/>
        <v>3.2548148148148073</v>
      </c>
      <c r="AM37" s="19"/>
      <c r="AN37" t="s">
        <v>112</v>
      </c>
      <c r="AP37" s="37">
        <f t="shared" si="89"/>
        <v>4</v>
      </c>
      <c r="AQ37" s="40" t="str">
        <f t="shared" si="90"/>
        <v xml:space="preserve"> </v>
      </c>
      <c r="AR37" s="40">
        <f t="shared" si="91"/>
        <v>18.138888888888886</v>
      </c>
      <c r="AS37" s="73"/>
      <c r="AT37" s="62">
        <f t="shared" si="36"/>
        <v>0.55441829673517395</v>
      </c>
      <c r="AU37" s="78">
        <f t="shared" si="37"/>
        <v>-33.9</v>
      </c>
      <c r="AV37" s="62"/>
      <c r="AW37" s="65"/>
      <c r="AY37" s="57"/>
      <c r="AZ37" s="18">
        <f t="shared" si="16"/>
        <v>-4839.0333887788092</v>
      </c>
      <c r="BA37" s="18">
        <f t="shared" si="17"/>
        <v>-4753.1042247031392</v>
      </c>
      <c r="BB37" s="14">
        <f t="shared" si="81"/>
        <v>19.841176470588238</v>
      </c>
      <c r="BC37" s="14">
        <f t="shared" si="31"/>
        <v>23.384313725490198</v>
      </c>
      <c r="BD37" s="14">
        <f t="shared" si="42"/>
        <v>2.776833696441539</v>
      </c>
      <c r="BE37" s="18">
        <f t="shared" si="82"/>
        <v>20.607480029048659</v>
      </c>
      <c r="BF37" s="87">
        <f t="shared" si="83"/>
        <v>-0.76630355846042164</v>
      </c>
      <c r="BG37" s="19"/>
      <c r="BH37" s="57" t="s">
        <v>124</v>
      </c>
      <c r="BI37" s="49"/>
      <c r="BJ37" s="37">
        <f t="shared" si="18"/>
        <v>2</v>
      </c>
      <c r="BK37" s="40" t="str">
        <f t="shared" si="84"/>
        <v xml:space="preserve"> </v>
      </c>
      <c r="BL37" s="40">
        <f t="shared" si="85"/>
        <v>5.9271604938271629</v>
      </c>
      <c r="BM37" s="73"/>
      <c r="BN37" s="62">
        <f t="shared" si="25"/>
        <v>0.74936751525628698</v>
      </c>
      <c r="BO37" s="78">
        <f t="shared" si="26"/>
        <v>-853</v>
      </c>
      <c r="BP37" s="40"/>
      <c r="BQ37" s="40"/>
      <c r="BR37" s="31"/>
    </row>
    <row r="38" spans="1:70" ht="12.75" customHeight="1">
      <c r="A38" s="1">
        <v>11045</v>
      </c>
      <c r="B38" s="1">
        <f t="shared" si="0"/>
        <v>-9095</v>
      </c>
      <c r="C38" s="2">
        <v>8.9</v>
      </c>
      <c r="F38" s="18">
        <f t="shared" si="6"/>
        <v>-9059.1101132919357</v>
      </c>
      <c r="G38" s="18">
        <f t="shared" si="7"/>
        <v>-9049.5624283946399</v>
      </c>
      <c r="H38" s="14">
        <f t="shared" si="47"/>
        <v>23.85</v>
      </c>
      <c r="I38" s="18">
        <f t="shared" si="57"/>
        <v>27.100000000000005</v>
      </c>
      <c r="J38" s="18">
        <f t="shared" si="58"/>
        <v>38.25</v>
      </c>
      <c r="K38" s="87">
        <f t="shared" si="59"/>
        <v>-3.2500000000000036</v>
      </c>
      <c r="L38" s="88">
        <f t="shared" si="60"/>
        <v>-14.399999999999999</v>
      </c>
      <c r="P38" s="37">
        <f t="shared" si="8"/>
        <v>5</v>
      </c>
      <c r="Q38" s="40" t="str">
        <f t="shared" si="48"/>
        <v xml:space="preserve"> </v>
      </c>
      <c r="R38" s="40">
        <f t="shared" si="49"/>
        <v>38.261111111111092</v>
      </c>
      <c r="S38" s="73"/>
      <c r="T38" s="93">
        <f t="shared" si="20"/>
        <v>0.97603656729459987</v>
      </c>
      <c r="U38" s="78">
        <f t="shared" ref="U38" si="93">U37</f>
        <v>2</v>
      </c>
      <c r="V38" s="65">
        <f t="shared" si="23"/>
        <v>-0.99857987041937313</v>
      </c>
      <c r="W38" s="65">
        <f t="shared" si="24"/>
        <v>4.99</v>
      </c>
      <c r="X38" s="78">
        <f t="shared" si="30"/>
        <v>0</v>
      </c>
      <c r="Y38" s="78">
        <f t="shared" si="3"/>
        <v>0.90807062337589506</v>
      </c>
      <c r="Z38" s="78">
        <f t="shared" si="38"/>
        <v>-11.82</v>
      </c>
      <c r="AA38" s="75">
        <v>-2</v>
      </c>
      <c r="AB38" s="65">
        <v>-0.154</v>
      </c>
      <c r="AC38" s="66">
        <f>CORREL(L21:L613,V23:V615)</f>
        <v>-0.15375524671269636</v>
      </c>
      <c r="AD38" s="31"/>
      <c r="AF38" s="18">
        <f t="shared" si="12"/>
        <v>-7703.3388578758077</v>
      </c>
      <c r="AG38" s="18">
        <f t="shared" si="13"/>
        <v>-7674.6958031839185</v>
      </c>
      <c r="AH38" s="14">
        <f t="shared" si="22"/>
        <v>51.54</v>
      </c>
      <c r="AI38" s="14">
        <f t="shared" si="32"/>
        <v>44.396666666666668</v>
      </c>
      <c r="AJ38" s="18">
        <f t="shared" si="39"/>
        <v>33.401111111111113</v>
      </c>
      <c r="AK38" s="18">
        <f t="shared" si="34"/>
        <v>10.995555555555555</v>
      </c>
      <c r="AL38" s="87">
        <f t="shared" si="88"/>
        <v>18.138888888888886</v>
      </c>
      <c r="AM38" s="19"/>
      <c r="AN38" t="s">
        <v>113</v>
      </c>
      <c r="AP38" s="37">
        <f t="shared" si="89"/>
        <v>5</v>
      </c>
      <c r="AQ38" s="40">
        <f t="shared" si="90"/>
        <v>18.138888888888886</v>
      </c>
      <c r="AR38" s="40">
        <f t="shared" si="91"/>
        <v>18.138888888888886</v>
      </c>
      <c r="AS38" s="73"/>
      <c r="AT38" s="62">
        <f t="shared" si="36"/>
        <v>-0.11024332113040732</v>
      </c>
      <c r="AU38" s="78">
        <f t="shared" si="37"/>
        <v>-33.9</v>
      </c>
      <c r="AV38" s="62"/>
      <c r="AW38" s="65"/>
      <c r="AY38" s="57"/>
      <c r="AZ38" s="18">
        <f t="shared" si="16"/>
        <v>-4667.17506062747</v>
      </c>
      <c r="BA38" s="18">
        <f t="shared" si="17"/>
        <v>-4581.2458965517999</v>
      </c>
      <c r="BB38" s="14">
        <f t="shared" si="81"/>
        <v>25.841176470588238</v>
      </c>
      <c r="BC38" s="14">
        <f t="shared" si="31"/>
        <v>21.786710239651416</v>
      </c>
      <c r="BD38" s="14">
        <f t="shared" si="42"/>
        <v>-2.7814088598404396E-2</v>
      </c>
      <c r="BE38" s="18">
        <f t="shared" si="82"/>
        <v>21.814524328249821</v>
      </c>
      <c r="BF38" s="87">
        <f t="shared" si="83"/>
        <v>4.026652142338417</v>
      </c>
      <c r="BG38" s="19"/>
      <c r="BH38" s="57"/>
      <c r="BI38" s="49"/>
      <c r="BJ38" s="37">
        <f t="shared" si="18"/>
        <v>3</v>
      </c>
      <c r="BK38" s="40" t="str">
        <f t="shared" si="84"/>
        <v xml:space="preserve"> </v>
      </c>
      <c r="BL38" s="40">
        <f t="shared" si="85"/>
        <v>9.2711328976034864</v>
      </c>
      <c r="BM38" s="73"/>
      <c r="BN38" s="62">
        <f t="shared" si="25"/>
        <v>0.14842423628748963</v>
      </c>
      <c r="BO38" s="78">
        <f t="shared" si="26"/>
        <v>-853</v>
      </c>
      <c r="BP38" s="40"/>
      <c r="BQ38" s="40"/>
      <c r="BR38" s="31"/>
    </row>
    <row r="39" spans="1:70" ht="12.75" customHeight="1">
      <c r="A39" s="1">
        <v>11035</v>
      </c>
      <c r="B39" s="1">
        <f t="shared" si="0"/>
        <v>-9085</v>
      </c>
      <c r="C39" s="2">
        <v>14</v>
      </c>
      <c r="F39" s="18">
        <f t="shared" si="6"/>
        <v>-9040.0147434973424</v>
      </c>
      <c r="G39" s="18">
        <f t="shared" si="7"/>
        <v>-9030.4670586000466</v>
      </c>
      <c r="H39" s="14">
        <f t="shared" si="47"/>
        <v>27.85</v>
      </c>
      <c r="I39" s="18">
        <f t="shared" si="57"/>
        <v>34</v>
      </c>
      <c r="J39" s="18">
        <f t="shared" si="58"/>
        <v>44.355555555555554</v>
      </c>
      <c r="K39" s="87">
        <f t="shared" si="59"/>
        <v>-6.1499999999999986</v>
      </c>
      <c r="L39" s="88">
        <f t="shared" si="60"/>
        <v>-16.505555555555553</v>
      </c>
      <c r="P39" s="37">
        <f t="shared" si="8"/>
        <v>6</v>
      </c>
      <c r="Q39" s="40" t="str">
        <f t="shared" si="48"/>
        <v xml:space="preserve"> </v>
      </c>
      <c r="R39" s="40">
        <f t="shared" si="49"/>
        <v>38.261111111111092</v>
      </c>
      <c r="S39" s="73"/>
      <c r="T39" s="93">
        <f t="shared" si="20"/>
        <v>-0.67647110129099963</v>
      </c>
      <c r="U39" s="78">
        <f t="shared" ref="U39" si="94">U38</f>
        <v>2</v>
      </c>
      <c r="V39" s="65">
        <f t="shared" si="23"/>
        <v>-0.25260905957047591</v>
      </c>
      <c r="W39" s="65">
        <f t="shared" si="24"/>
        <v>4.99</v>
      </c>
      <c r="X39" s="78">
        <f t="shared" si="30"/>
        <v>0</v>
      </c>
      <c r="Y39" s="78">
        <f t="shared" si="3"/>
        <v>0.96483288203078876</v>
      </c>
      <c r="Z39" s="78">
        <f t="shared" si="38"/>
        <v>-11.82</v>
      </c>
      <c r="AA39" s="76">
        <v>-1</v>
      </c>
      <c r="AB39" s="97">
        <v>3.4000000000000002E-2</v>
      </c>
      <c r="AC39" s="66">
        <f>CORREL(L21:L613,V22:V614)</f>
        <v>3.2101000868756231E-2</v>
      </c>
      <c r="AD39" s="31"/>
      <c r="AF39" s="18">
        <f t="shared" si="12"/>
        <v>-7646.0527484920276</v>
      </c>
      <c r="AG39" s="18">
        <f t="shared" si="13"/>
        <v>-7617.4096938001385</v>
      </c>
      <c r="AH39" s="14">
        <f t="shared" si="22"/>
        <v>42.9</v>
      </c>
      <c r="AI39" s="14">
        <f t="shared" si="32"/>
        <v>34.891111111111108</v>
      </c>
      <c r="AJ39" s="18">
        <f t="shared" si="39"/>
        <v>33.052962962962958</v>
      </c>
      <c r="AK39" s="18">
        <f t="shared" si="34"/>
        <v>1.8381481481481501</v>
      </c>
      <c r="AL39" s="87">
        <f t="shared" ref="AL39:AL102" si="95">AH39-AJ39</f>
        <v>9.8470370370370404</v>
      </c>
      <c r="AM39" s="19"/>
      <c r="AP39" s="37">
        <f t="shared" ref="AP39:AP102" si="96">IF(AP38=9, 1, AP38+1)</f>
        <v>6</v>
      </c>
      <c r="AQ39" s="40" t="str">
        <f t="shared" ref="AQ39:AQ102" si="97">IF(AL39=AR39, AL39," ")</f>
        <v xml:space="preserve"> </v>
      </c>
      <c r="AR39" s="40">
        <f t="shared" ref="AR39:AR102" si="98">MAX(AL36:AL42)</f>
        <v>18.138888888888886</v>
      </c>
      <c r="AS39" s="73"/>
      <c r="AT39" s="62">
        <f t="shared" si="36"/>
        <v>-0.72332086382103311</v>
      </c>
      <c r="AU39" s="78">
        <f t="shared" si="37"/>
        <v>-33.9</v>
      </c>
      <c r="AV39" s="62"/>
      <c r="AW39" s="40"/>
      <c r="AZ39" s="18">
        <f t="shared" si="16"/>
        <v>-4495.3167324761307</v>
      </c>
      <c r="BA39" s="18">
        <f t="shared" si="17"/>
        <v>-4409.3875684004606</v>
      </c>
      <c r="BB39" s="14">
        <f t="shared" si="81"/>
        <v>19.677777777777777</v>
      </c>
      <c r="BC39" s="14">
        <f t="shared" si="31"/>
        <v>21.461220043572983</v>
      </c>
      <c r="BD39" s="14">
        <f t="shared" si="42"/>
        <v>-1.6565722585330462</v>
      </c>
      <c r="BE39" s="18">
        <f t="shared" si="82"/>
        <v>23.117792302106029</v>
      </c>
      <c r="BF39" s="87">
        <f t="shared" si="83"/>
        <v>-3.4400145243282516</v>
      </c>
      <c r="BG39" s="19"/>
      <c r="BH39" s="29"/>
      <c r="BI39" s="49"/>
      <c r="BJ39" s="37">
        <f t="shared" si="18"/>
        <v>4</v>
      </c>
      <c r="BK39" s="40" t="str">
        <f t="shared" si="84"/>
        <v xml:space="preserve"> </v>
      </c>
      <c r="BL39" s="40">
        <f t="shared" si="85"/>
        <v>9.2711328976034864</v>
      </c>
      <c r="BM39" s="73"/>
      <c r="BN39" s="62">
        <f t="shared" si="25"/>
        <v>-0.52196839239186832</v>
      </c>
      <c r="BO39" s="78">
        <f t="shared" si="26"/>
        <v>-853</v>
      </c>
      <c r="BP39" s="40"/>
      <c r="BQ39" s="40"/>
      <c r="BR39" s="31"/>
    </row>
    <row r="40" spans="1:70" ht="12.75" customHeight="1">
      <c r="A40" s="1">
        <v>11025</v>
      </c>
      <c r="B40" s="1">
        <f t="shared" si="0"/>
        <v>-9075</v>
      </c>
      <c r="C40" s="2">
        <v>26.7</v>
      </c>
      <c r="F40" s="18">
        <f t="shared" si="6"/>
        <v>-9020.919373702749</v>
      </c>
      <c r="G40" s="18">
        <f t="shared" si="7"/>
        <v>-9011.3716888054532</v>
      </c>
      <c r="H40" s="14">
        <f t="shared" si="47"/>
        <v>50.3</v>
      </c>
      <c r="I40" s="18">
        <f t="shared" si="57"/>
        <v>57.199999999999996</v>
      </c>
      <c r="J40" s="18">
        <f t="shared" si="58"/>
        <v>50.555555555555557</v>
      </c>
      <c r="K40" s="87">
        <f t="shared" si="59"/>
        <v>-6.8999999999999986</v>
      </c>
      <c r="L40" s="88">
        <f t="shared" si="60"/>
        <v>-0.25555555555555998</v>
      </c>
      <c r="P40" s="37">
        <f t="shared" si="8"/>
        <v>7</v>
      </c>
      <c r="Q40" s="40" t="str">
        <f t="shared" si="48"/>
        <v xml:space="preserve"> </v>
      </c>
      <c r="R40" s="40">
        <f t="shared" si="49"/>
        <v>38.261111111111092</v>
      </c>
      <c r="S40" s="73"/>
      <c r="T40" s="93">
        <f t="shared" si="20"/>
        <v>-0.29956546600351985</v>
      </c>
      <c r="U40" s="78">
        <f t="shared" ref="U40" si="99">U39</f>
        <v>2</v>
      </c>
      <c r="V40" s="65">
        <f t="shared" si="23"/>
        <v>0.89718109760500875</v>
      </c>
      <c r="W40" s="65">
        <f t="shared" si="24"/>
        <v>4.99</v>
      </c>
      <c r="X40" s="78">
        <f t="shared" si="30"/>
        <v>0</v>
      </c>
      <c r="Y40" s="78">
        <f t="shared" si="3"/>
        <v>0.57013911226040914</v>
      </c>
      <c r="Z40" s="78">
        <f t="shared" si="38"/>
        <v>-11.82</v>
      </c>
      <c r="AA40" s="85">
        <v>0</v>
      </c>
      <c r="AB40" s="66">
        <v>0.16800000000000001</v>
      </c>
      <c r="AC40" s="66">
        <f>CORREL(L21:L613,V21:V613)</f>
        <v>0.16663644915502732</v>
      </c>
      <c r="AD40" s="31"/>
      <c r="AF40" s="18">
        <f t="shared" si="12"/>
        <v>-7588.7666391082475</v>
      </c>
      <c r="AG40" s="18">
        <f t="shared" si="13"/>
        <v>-7560.1235844163584</v>
      </c>
      <c r="AH40" s="14">
        <f t="shared" si="22"/>
        <v>10.233333333333333</v>
      </c>
      <c r="AI40" s="14">
        <f t="shared" si="32"/>
        <v>21.472222222222225</v>
      </c>
      <c r="AJ40" s="18">
        <f t="shared" si="39"/>
        <v>30.136296296296294</v>
      </c>
      <c r="AK40" s="18">
        <f t="shared" si="34"/>
        <v>-8.6640740740740689</v>
      </c>
      <c r="AL40" s="87">
        <f t="shared" si="95"/>
        <v>-19.90296296296296</v>
      </c>
      <c r="AM40" s="19"/>
      <c r="AP40" s="37">
        <f t="shared" si="96"/>
        <v>7</v>
      </c>
      <c r="AQ40" s="40" t="str">
        <f t="shared" si="97"/>
        <v xml:space="preserve"> </v>
      </c>
      <c r="AR40" s="40">
        <f t="shared" si="98"/>
        <v>18.138888888888886</v>
      </c>
      <c r="AS40" s="73"/>
      <c r="AT40" s="62">
        <f t="shared" si="36"/>
        <v>-0.99794853551383733</v>
      </c>
      <c r="AU40" s="78">
        <f t="shared" si="37"/>
        <v>-33.9</v>
      </c>
      <c r="AV40" s="62"/>
      <c r="AW40" s="40"/>
      <c r="AZ40" s="18">
        <f t="shared" si="16"/>
        <v>-4323.4584043247914</v>
      </c>
      <c r="BA40" s="18">
        <f t="shared" si="17"/>
        <v>-4237.5292402491214</v>
      </c>
      <c r="BB40" s="14">
        <f t="shared" si="81"/>
        <v>18.86470588235294</v>
      </c>
      <c r="BC40" s="14">
        <f t="shared" si="31"/>
        <v>23.233769063180826</v>
      </c>
      <c r="BD40" s="14">
        <f t="shared" si="42"/>
        <v>1.2225490196078397</v>
      </c>
      <c r="BE40" s="18">
        <f t="shared" si="82"/>
        <v>22.011220043572987</v>
      </c>
      <c r="BF40" s="87">
        <f t="shared" si="83"/>
        <v>-3.1465141612200469</v>
      </c>
      <c r="BG40" s="19"/>
      <c r="BH40" s="29"/>
      <c r="BI40" s="49"/>
      <c r="BJ40" s="37">
        <f t="shared" si="18"/>
        <v>5</v>
      </c>
      <c r="BK40" s="40" t="str">
        <f t="shared" si="84"/>
        <v xml:space="preserve"> </v>
      </c>
      <c r="BL40" s="40">
        <f t="shared" si="85"/>
        <v>9.2711328976034864</v>
      </c>
      <c r="BM40" s="73"/>
      <c r="BN40" s="62">
        <f t="shared" si="25"/>
        <v>-0.94812620923856172</v>
      </c>
      <c r="BO40" s="78">
        <f t="shared" si="26"/>
        <v>-853</v>
      </c>
      <c r="BP40" s="40"/>
      <c r="BQ40" s="40"/>
      <c r="BR40" s="31"/>
    </row>
    <row r="41" spans="1:70" ht="12.75" customHeight="1">
      <c r="A41" s="1">
        <v>11015</v>
      </c>
      <c r="B41" s="1">
        <f t="shared" si="0"/>
        <v>-9065</v>
      </c>
      <c r="C41" s="2">
        <v>32.5</v>
      </c>
      <c r="F41" s="18">
        <f t="shared" si="6"/>
        <v>-9001.8240039081556</v>
      </c>
      <c r="G41" s="18">
        <f t="shared" si="7"/>
        <v>-8992.2763190108599</v>
      </c>
      <c r="H41" s="14">
        <f t="shared" si="47"/>
        <v>93.449999999999989</v>
      </c>
      <c r="I41" s="18">
        <f t="shared" si="57"/>
        <v>76.483333333333334</v>
      </c>
      <c r="J41" s="18">
        <f t="shared" si="58"/>
        <v>55.188888888888897</v>
      </c>
      <c r="K41" s="87">
        <f t="shared" si="59"/>
        <v>16.966666666666654</v>
      </c>
      <c r="L41" s="88">
        <f t="shared" si="60"/>
        <v>38.261111111111092</v>
      </c>
      <c r="P41" s="37">
        <f t="shared" si="8"/>
        <v>8</v>
      </c>
      <c r="Q41" s="40">
        <f t="shared" si="48"/>
        <v>38.261111111111092</v>
      </c>
      <c r="R41" s="40">
        <f t="shared" si="49"/>
        <v>38.261111111111092</v>
      </c>
      <c r="S41" s="73"/>
      <c r="T41" s="93">
        <f t="shared" si="20"/>
        <v>0.97603656729460453</v>
      </c>
      <c r="U41" s="78">
        <f t="shared" ref="U41" si="100">U40</f>
        <v>2</v>
      </c>
      <c r="V41" s="65">
        <f t="shared" si="23"/>
        <v>0.61274286650545562</v>
      </c>
      <c r="W41" s="65">
        <f t="shared" si="24"/>
        <v>4.99</v>
      </c>
      <c r="X41" s="78">
        <f t="shared" si="30"/>
        <v>0</v>
      </c>
      <c r="Y41" s="78">
        <f t="shared" si="3"/>
        <v>-9.1329084527072224E-2</v>
      </c>
      <c r="Z41" s="78">
        <f t="shared" si="38"/>
        <v>-11.82</v>
      </c>
      <c r="AA41" s="76">
        <v>1</v>
      </c>
      <c r="AB41" s="97">
        <v>3.4000000000000002E-2</v>
      </c>
      <c r="AC41" s="66">
        <f>CORREL(L21:L613,V20:V612)</f>
        <v>3.4699193053254015E-2</v>
      </c>
      <c r="AD41" s="31"/>
      <c r="AF41" s="18">
        <f t="shared" si="12"/>
        <v>-7531.4805297244675</v>
      </c>
      <c r="AG41" s="18">
        <f t="shared" si="13"/>
        <v>-7502.8374750325784</v>
      </c>
      <c r="AH41" s="14">
        <f t="shared" si="22"/>
        <v>11.283333333333333</v>
      </c>
      <c r="AI41" s="14">
        <f t="shared" si="32"/>
        <v>11.078888888888889</v>
      </c>
      <c r="AJ41" s="18">
        <f t="shared" si="39"/>
        <v>27.512962962962959</v>
      </c>
      <c r="AK41" s="18">
        <f t="shared" si="34"/>
        <v>-16.434074074074069</v>
      </c>
      <c r="AL41" s="87">
        <f t="shared" si="95"/>
        <v>-16.229629629629628</v>
      </c>
      <c r="AM41" s="19"/>
      <c r="AP41" s="37">
        <f t="shared" si="96"/>
        <v>8</v>
      </c>
      <c r="AQ41" s="40" t="str">
        <f t="shared" si="97"/>
        <v xml:space="preserve"> </v>
      </c>
      <c r="AR41" s="40">
        <f t="shared" si="98"/>
        <v>18.138888888888886</v>
      </c>
      <c r="AS41" s="73"/>
      <c r="AT41" s="62">
        <f t="shared" si="36"/>
        <v>-0.80562499647715247</v>
      </c>
      <c r="AU41" s="78">
        <f t="shared" si="37"/>
        <v>-33.9</v>
      </c>
      <c r="AV41" s="62"/>
      <c r="AW41" s="40"/>
      <c r="AZ41" s="18">
        <f t="shared" si="16"/>
        <v>-4151.6000761734522</v>
      </c>
      <c r="BA41" s="18">
        <f t="shared" si="17"/>
        <v>-4065.6709120977825</v>
      </c>
      <c r="BB41" s="91">
        <f t="shared" si="81"/>
        <v>31.158823529411766</v>
      </c>
      <c r="BC41" s="14">
        <f t="shared" si="31"/>
        <v>24.221568627450981</v>
      </c>
      <c r="BD41" s="14">
        <f t="shared" si="42"/>
        <v>2.3338779956427018</v>
      </c>
      <c r="BE41" s="18">
        <f t="shared" si="82"/>
        <v>21.88769063180828</v>
      </c>
      <c r="BF41" s="87">
        <f t="shared" si="83"/>
        <v>9.2711328976034864</v>
      </c>
      <c r="BG41" s="19"/>
      <c r="BH41" s="29"/>
      <c r="BI41" s="49"/>
      <c r="BJ41" s="37">
        <f t="shared" si="18"/>
        <v>6</v>
      </c>
      <c r="BK41" s="40">
        <f t="shared" si="84"/>
        <v>9.2711328976034864</v>
      </c>
      <c r="BL41" s="40">
        <f t="shared" si="85"/>
        <v>9.2711328976034864</v>
      </c>
      <c r="BM41" s="73"/>
      <c r="BN41" s="62">
        <f t="shared" si="25"/>
        <v>-0.93064523553345424</v>
      </c>
      <c r="BO41" s="78">
        <f t="shared" si="26"/>
        <v>-853</v>
      </c>
      <c r="BP41" s="40"/>
      <c r="BQ41" s="40"/>
      <c r="BR41" s="31"/>
    </row>
    <row r="42" spans="1:70" ht="12.75" customHeight="1">
      <c r="A42" s="1">
        <v>11005</v>
      </c>
      <c r="B42" s="1">
        <f t="shared" si="0"/>
        <v>-9055</v>
      </c>
      <c r="C42" s="2">
        <v>25.8</v>
      </c>
      <c r="F42" s="18">
        <f t="shared" si="6"/>
        <v>-8982.7286341135623</v>
      </c>
      <c r="G42" s="18">
        <f t="shared" si="7"/>
        <v>-8973.1809492162665</v>
      </c>
      <c r="H42" s="14">
        <f t="shared" si="47"/>
        <v>85.699999999999989</v>
      </c>
      <c r="I42" s="18">
        <f t="shared" si="57"/>
        <v>82.649999999999991</v>
      </c>
      <c r="J42" s="18">
        <f t="shared" si="58"/>
        <v>56.888888888888886</v>
      </c>
      <c r="K42" s="87">
        <f t="shared" si="59"/>
        <v>3.0499999999999972</v>
      </c>
      <c r="L42" s="88">
        <f t="shared" si="60"/>
        <v>28.811111111111103</v>
      </c>
      <c r="P42" s="37">
        <f t="shared" si="8"/>
        <v>9</v>
      </c>
      <c r="Q42" s="40" t="str">
        <f t="shared" si="48"/>
        <v xml:space="preserve"> </v>
      </c>
      <c r="R42" s="40">
        <f t="shared" si="49"/>
        <v>38.261111111111092</v>
      </c>
      <c r="S42" s="73"/>
      <c r="T42" s="93">
        <f t="shared" si="20"/>
        <v>-0.67647110129098376</v>
      </c>
      <c r="U42" s="78">
        <f t="shared" ref="U42" si="101">U41</f>
        <v>2</v>
      </c>
      <c r="V42" s="65">
        <f t="shared" si="23"/>
        <v>-0.65122248147300843</v>
      </c>
      <c r="W42" s="65">
        <f t="shared" si="24"/>
        <v>4.99</v>
      </c>
      <c r="X42" s="78">
        <f t="shared" si="30"/>
        <v>0</v>
      </c>
      <c r="Y42" s="78">
        <f t="shared" si="3"/>
        <v>-0.71006338765453836</v>
      </c>
      <c r="Z42" s="78">
        <f t="shared" si="38"/>
        <v>-11.82</v>
      </c>
      <c r="AA42" s="75">
        <v>2</v>
      </c>
      <c r="AB42" s="65">
        <v>-0.154</v>
      </c>
      <c r="AC42" s="66">
        <f>CORREL(L21:L613,V19:V611)</f>
        <v>-0.15260257334404639</v>
      </c>
      <c r="AD42" s="31"/>
      <c r="AF42" s="18">
        <f t="shared" si="12"/>
        <v>-7474.1944203406874</v>
      </c>
      <c r="AG42" s="18">
        <f t="shared" si="13"/>
        <v>-7445.5513656487983</v>
      </c>
      <c r="AH42" s="14">
        <f t="shared" si="22"/>
        <v>11.719999999999999</v>
      </c>
      <c r="AI42" s="14">
        <f t="shared" si="32"/>
        <v>19.223333333333333</v>
      </c>
      <c r="AJ42" s="18">
        <f t="shared" si="39"/>
        <v>28.833333333333332</v>
      </c>
      <c r="AK42" s="18">
        <f t="shared" si="34"/>
        <v>-9.61</v>
      </c>
      <c r="AL42" s="87">
        <f t="shared" si="95"/>
        <v>-17.113333333333333</v>
      </c>
      <c r="AM42" s="19"/>
      <c r="AP42" s="37">
        <f t="shared" si="96"/>
        <v>9</v>
      </c>
      <c r="AQ42" s="40" t="str">
        <f t="shared" si="97"/>
        <v xml:space="preserve"> </v>
      </c>
      <c r="AR42" s="40">
        <f t="shared" si="98"/>
        <v>9.8470370370370404</v>
      </c>
      <c r="AS42" s="73"/>
      <c r="AT42" s="62">
        <f t="shared" si="36"/>
        <v>-0.23634056806428749</v>
      </c>
      <c r="AU42" s="78">
        <f t="shared" si="37"/>
        <v>-33.9</v>
      </c>
      <c r="AV42" s="62"/>
      <c r="AW42" s="40"/>
      <c r="AZ42" s="18">
        <f t="shared" si="16"/>
        <v>-3979.7417480221134</v>
      </c>
      <c r="BA42" s="18">
        <f t="shared" si="17"/>
        <v>-3893.8125839464437</v>
      </c>
      <c r="BB42" s="14">
        <f t="shared" si="81"/>
        <v>22.641176470588238</v>
      </c>
      <c r="BC42" s="14">
        <f t="shared" si="31"/>
        <v>24.766666666666666</v>
      </c>
      <c r="BD42" s="14">
        <f t="shared" si="42"/>
        <v>0.74694989106754051</v>
      </c>
      <c r="BE42" s="18">
        <f t="shared" si="82"/>
        <v>24.019716775599125</v>
      </c>
      <c r="BF42" s="87">
        <f t="shared" si="83"/>
        <v>-1.3785403050108869</v>
      </c>
      <c r="BG42" s="19"/>
      <c r="BH42" s="29"/>
      <c r="BI42" s="49"/>
      <c r="BJ42" s="37">
        <f t="shared" si="18"/>
        <v>7</v>
      </c>
      <c r="BK42" s="40" t="str">
        <f t="shared" si="84"/>
        <v xml:space="preserve"> </v>
      </c>
      <c r="BL42" s="40">
        <f t="shared" si="85"/>
        <v>9.2711328976034864</v>
      </c>
      <c r="BM42" s="73"/>
      <c r="BN42" s="62">
        <f t="shared" si="25"/>
        <v>-0.47770501315254754</v>
      </c>
      <c r="BO42" s="78">
        <f t="shared" si="26"/>
        <v>-853</v>
      </c>
      <c r="BP42" s="40"/>
      <c r="BQ42" s="40"/>
      <c r="BR42" s="31"/>
    </row>
    <row r="43" spans="1:70" ht="12.75" customHeight="1">
      <c r="A43" s="1">
        <v>10995</v>
      </c>
      <c r="B43" s="1">
        <f t="shared" si="0"/>
        <v>-9045</v>
      </c>
      <c r="C43" s="2">
        <v>21.9</v>
      </c>
      <c r="F43" s="18">
        <f t="shared" si="6"/>
        <v>-8963.6332643189689</v>
      </c>
      <c r="G43" s="18">
        <f t="shared" si="7"/>
        <v>-8954.0855794216732</v>
      </c>
      <c r="H43" s="14">
        <f t="shared" si="47"/>
        <v>68.800000000000011</v>
      </c>
      <c r="I43" s="18">
        <f t="shared" si="57"/>
        <v>72.833333333333329</v>
      </c>
      <c r="J43" s="18">
        <f t="shared" si="58"/>
        <v>61.733333333333334</v>
      </c>
      <c r="K43" s="87">
        <f t="shared" si="59"/>
        <v>-4.0333333333333172</v>
      </c>
      <c r="L43" s="88">
        <f t="shared" si="60"/>
        <v>7.0666666666666771</v>
      </c>
      <c r="P43" s="37">
        <f t="shared" si="8"/>
        <v>1</v>
      </c>
      <c r="Q43" s="40" t="str">
        <f t="shared" si="48"/>
        <v xml:space="preserve"> </v>
      </c>
      <c r="R43" s="40">
        <f t="shared" si="49"/>
        <v>38.261111111111092</v>
      </c>
      <c r="S43" s="73"/>
      <c r="T43" s="93">
        <f t="shared" si="20"/>
        <v>-0.29956546600332351</v>
      </c>
      <c r="U43" s="78">
        <f t="shared" ref="U43" si="102">U42</f>
        <v>2</v>
      </c>
      <c r="V43" s="65">
        <f t="shared" si="23"/>
        <v>-0.87414742801541978</v>
      </c>
      <c r="W43" s="65">
        <f t="shared" si="24"/>
        <v>4.99</v>
      </c>
      <c r="X43" s="78">
        <f t="shared" si="30"/>
        <v>0</v>
      </c>
      <c r="Y43" s="78">
        <f t="shared" si="3"/>
        <v>-0.99655114022299462</v>
      </c>
      <c r="Z43" s="78">
        <f t="shared" si="38"/>
        <v>-11.82</v>
      </c>
      <c r="AB43" s="65"/>
      <c r="AD43" s="31"/>
      <c r="AF43" s="18">
        <f t="shared" si="12"/>
        <v>-7416.9083109569074</v>
      </c>
      <c r="AG43" s="18">
        <f t="shared" si="13"/>
        <v>-7388.2652562650183</v>
      </c>
      <c r="AH43" s="14">
        <f t="shared" si="22"/>
        <v>34.666666666666664</v>
      </c>
      <c r="AI43" s="14">
        <f t="shared" si="32"/>
        <v>22.623333333333335</v>
      </c>
      <c r="AJ43" s="18">
        <f t="shared" si="39"/>
        <v>26.621481481481482</v>
      </c>
      <c r="AK43" s="18">
        <f t="shared" si="34"/>
        <v>-3.9981481481481467</v>
      </c>
      <c r="AL43" s="87">
        <f t="shared" si="95"/>
        <v>8.0451851851851828</v>
      </c>
      <c r="AM43" s="19"/>
      <c r="AP43" s="37">
        <f t="shared" si="96"/>
        <v>1</v>
      </c>
      <c r="AQ43" s="40" t="str">
        <f t="shared" si="97"/>
        <v xml:space="preserve"> </v>
      </c>
      <c r="AR43" s="40">
        <f t="shared" si="98"/>
        <v>23.482222222222223</v>
      </c>
      <c r="AS43" s="73"/>
      <c r="AT43" s="62">
        <f t="shared" si="36"/>
        <v>0.44353023877868369</v>
      </c>
      <c r="AU43" s="78">
        <f t="shared" si="37"/>
        <v>-33.9</v>
      </c>
      <c r="AV43" s="62"/>
      <c r="AW43" s="40"/>
      <c r="AZ43" s="18">
        <f t="shared" si="16"/>
        <v>-3807.8834198707746</v>
      </c>
      <c r="BA43" s="18">
        <f t="shared" si="17"/>
        <v>-3721.9542557951049</v>
      </c>
      <c r="BB43" s="14">
        <f t="shared" si="81"/>
        <v>20.499999999999996</v>
      </c>
      <c r="BC43" s="14">
        <f t="shared" si="31"/>
        <v>19.415577342047929</v>
      </c>
      <c r="BD43" s="14">
        <f t="shared" si="42"/>
        <v>-5.6257080610021823</v>
      </c>
      <c r="BE43" s="18">
        <f t="shared" si="82"/>
        <v>25.041285403050111</v>
      </c>
      <c r="BF43" s="87">
        <f t="shared" si="83"/>
        <v>-4.5412854030501144</v>
      </c>
      <c r="BG43" s="19"/>
      <c r="BH43" s="29"/>
      <c r="BI43" s="49"/>
      <c r="BJ43" s="37">
        <f t="shared" si="18"/>
        <v>8</v>
      </c>
      <c r="BK43" s="40" t="str">
        <f t="shared" si="84"/>
        <v xml:space="preserve"> </v>
      </c>
      <c r="BL43" s="40">
        <f t="shared" si="85"/>
        <v>11.288779956427014</v>
      </c>
      <c r="BM43" s="73"/>
      <c r="BN43" s="62">
        <f t="shared" si="25"/>
        <v>0.19875869398227428</v>
      </c>
      <c r="BO43" s="78">
        <f t="shared" si="26"/>
        <v>-853</v>
      </c>
      <c r="BP43" s="40"/>
      <c r="BQ43" s="40"/>
      <c r="BR43" s="31"/>
    </row>
    <row r="44" spans="1:70" ht="12.75" customHeight="1">
      <c r="A44" s="1">
        <v>10985</v>
      </c>
      <c r="B44" s="1">
        <f t="shared" si="0"/>
        <v>-9035</v>
      </c>
      <c r="C44" s="2">
        <v>23.9</v>
      </c>
      <c r="F44" s="18">
        <f t="shared" si="6"/>
        <v>-8944.5378945243756</v>
      </c>
      <c r="G44" s="18">
        <f t="shared" si="7"/>
        <v>-8934.9902096270798</v>
      </c>
      <c r="H44" s="14">
        <f t="shared" si="47"/>
        <v>64</v>
      </c>
      <c r="I44" s="18">
        <f t="shared" si="57"/>
        <v>61.983333333333341</v>
      </c>
      <c r="J44" s="18">
        <f t="shared" si="58"/>
        <v>66.272222222222226</v>
      </c>
      <c r="K44" s="87">
        <f t="shared" si="59"/>
        <v>2.0166666666666586</v>
      </c>
      <c r="L44" s="88">
        <f t="shared" si="60"/>
        <v>-2.2722222222222257</v>
      </c>
      <c r="P44" s="37">
        <f t="shared" si="8"/>
        <v>2</v>
      </c>
      <c r="Q44" s="40" t="str">
        <f t="shared" si="48"/>
        <v xml:space="preserve"> </v>
      </c>
      <c r="R44" s="40">
        <f t="shared" si="49"/>
        <v>38.261111111111092</v>
      </c>
      <c r="S44" s="73"/>
      <c r="T44" s="93">
        <f t="shared" si="20"/>
        <v>0.97603656729455979</v>
      </c>
      <c r="U44" s="78">
        <f t="shared" ref="U44" si="103">U43</f>
        <v>2</v>
      </c>
      <c r="V44" s="65">
        <f t="shared" si="23"/>
        <v>0.30033452594881249</v>
      </c>
      <c r="W44" s="65">
        <f t="shared" si="24"/>
        <v>4.99</v>
      </c>
      <c r="X44" s="78">
        <f t="shared" si="30"/>
        <v>0</v>
      </c>
      <c r="Y44" s="78">
        <f t="shared" si="3"/>
        <v>-0.81674153884882095</v>
      </c>
      <c r="Z44" s="78">
        <f t="shared" si="38"/>
        <v>-11.82</v>
      </c>
      <c r="AB44" s="65"/>
      <c r="AC44" s="79" t="s">
        <v>168</v>
      </c>
      <c r="AD44" s="31"/>
      <c r="AF44" s="18">
        <f t="shared" si="12"/>
        <v>-7359.6222015731273</v>
      </c>
      <c r="AG44" s="18">
        <f t="shared" si="13"/>
        <v>-7330.9791468812382</v>
      </c>
      <c r="AH44" s="14">
        <f t="shared" si="22"/>
        <v>21.483333333333334</v>
      </c>
      <c r="AI44" s="14">
        <f t="shared" si="32"/>
        <v>27.063333333333333</v>
      </c>
      <c r="AJ44" s="18">
        <f t="shared" si="39"/>
        <v>26.114074074074075</v>
      </c>
      <c r="AK44" s="18">
        <f t="shared" si="34"/>
        <v>0.94925925925925725</v>
      </c>
      <c r="AL44" s="87">
        <f t="shared" si="95"/>
        <v>-4.630740740740741</v>
      </c>
      <c r="AM44" s="19"/>
      <c r="AP44" s="37">
        <f t="shared" si="96"/>
        <v>2</v>
      </c>
      <c r="AQ44" s="40" t="str">
        <f t="shared" si="97"/>
        <v xml:space="preserve"> </v>
      </c>
      <c r="AR44" s="40">
        <f t="shared" si="98"/>
        <v>23.482222222222223</v>
      </c>
      <c r="AS44" s="73"/>
      <c r="AT44" s="62">
        <f t="shared" si="36"/>
        <v>0.91586831760758192</v>
      </c>
      <c r="AU44" s="78">
        <f t="shared" si="37"/>
        <v>-33.9</v>
      </c>
      <c r="AV44" s="62"/>
      <c r="AW44" s="40"/>
      <c r="AZ44" s="18">
        <f t="shared" si="16"/>
        <v>-3636.0250917194357</v>
      </c>
      <c r="BA44" s="18">
        <f t="shared" si="17"/>
        <v>-3550.0959276437661</v>
      </c>
      <c r="BB44" s="14">
        <f t="shared" si="81"/>
        <v>15.105555555555554</v>
      </c>
      <c r="BC44" s="14">
        <f t="shared" si="31"/>
        <v>19.654793028322441</v>
      </c>
      <c r="BD44" s="14">
        <f t="shared" si="42"/>
        <v>-5.8026870007262197</v>
      </c>
      <c r="BE44" s="18">
        <f t="shared" si="82"/>
        <v>25.457480029048661</v>
      </c>
      <c r="BF44" s="87">
        <f t="shared" si="83"/>
        <v>-10.351924473493106</v>
      </c>
      <c r="BG44" s="19"/>
      <c r="BH44" s="29"/>
      <c r="BI44" s="49"/>
      <c r="BJ44" s="37">
        <f t="shared" si="18"/>
        <v>9</v>
      </c>
      <c r="BK44" s="40" t="str">
        <f t="shared" si="84"/>
        <v xml:space="preserve"> </v>
      </c>
      <c r="BL44" s="40">
        <f t="shared" si="85"/>
        <v>11.288779956427014</v>
      </c>
      <c r="BM44" s="73"/>
      <c r="BN44" s="62">
        <f t="shared" si="25"/>
        <v>0.78222099924596644</v>
      </c>
      <c r="BO44" s="78">
        <f t="shared" si="26"/>
        <v>-853</v>
      </c>
      <c r="BP44" s="40"/>
      <c r="BQ44" s="40"/>
      <c r="BR44" s="31"/>
    </row>
    <row r="45" spans="1:70" ht="12.75" customHeight="1">
      <c r="A45" s="1">
        <v>10975</v>
      </c>
      <c r="B45" s="1">
        <f t="shared" si="0"/>
        <v>-9025</v>
      </c>
      <c r="C45" s="2">
        <v>31.8</v>
      </c>
      <c r="F45" s="18">
        <f t="shared" si="6"/>
        <v>-8925.4425247297822</v>
      </c>
      <c r="G45" s="18">
        <f t="shared" si="7"/>
        <v>-8915.8948398324865</v>
      </c>
      <c r="H45" s="14">
        <f t="shared" si="47"/>
        <v>53.150000000000006</v>
      </c>
      <c r="I45" s="18">
        <f t="shared" si="57"/>
        <v>54.016666666666673</v>
      </c>
      <c r="J45" s="18">
        <f t="shared" si="58"/>
        <v>67.038888888888891</v>
      </c>
      <c r="K45" s="87">
        <f t="shared" si="59"/>
        <v>-0.86666666666666714</v>
      </c>
      <c r="L45" s="88">
        <f t="shared" si="60"/>
        <v>-13.888888888888886</v>
      </c>
      <c r="P45" s="37">
        <f t="shared" si="8"/>
        <v>3</v>
      </c>
      <c r="Q45" s="40" t="str">
        <f t="shared" si="48"/>
        <v xml:space="preserve"> </v>
      </c>
      <c r="R45" s="40">
        <f t="shared" si="49"/>
        <v>28.811111111111103</v>
      </c>
      <c r="S45" s="73"/>
      <c r="T45" s="93">
        <f t="shared" si="20"/>
        <v>-0.6764711012911353</v>
      </c>
      <c r="U45" s="78">
        <f t="shared" ref="U45" si="104">U44</f>
        <v>2</v>
      </c>
      <c r="V45" s="65">
        <f t="shared" si="23"/>
        <v>0.99470348573065359</v>
      </c>
      <c r="W45" s="65">
        <f t="shared" si="24"/>
        <v>4.99</v>
      </c>
      <c r="X45" s="78">
        <f t="shared" si="30"/>
        <v>0</v>
      </c>
      <c r="Y45" s="78">
        <f t="shared" si="3"/>
        <v>-0.25476949437623592</v>
      </c>
      <c r="Z45" s="78">
        <f t="shared" si="38"/>
        <v>-11.82</v>
      </c>
      <c r="AA45" s="75"/>
      <c r="AB45" s="65"/>
      <c r="AC45" s="84" t="s">
        <v>136</v>
      </c>
      <c r="AD45" s="31"/>
      <c r="AF45" s="18">
        <f t="shared" si="12"/>
        <v>-7302.3360921893473</v>
      </c>
      <c r="AG45" s="18">
        <f t="shared" si="13"/>
        <v>-7273.6930374974581</v>
      </c>
      <c r="AH45" s="14">
        <f t="shared" si="22"/>
        <v>25.04</v>
      </c>
      <c r="AI45" s="14">
        <f t="shared" si="32"/>
        <v>32.385555555555555</v>
      </c>
      <c r="AJ45" s="18">
        <f t="shared" si="39"/>
        <v>25.821481481481481</v>
      </c>
      <c r="AK45" s="18">
        <f t="shared" si="34"/>
        <v>6.5640740740740746</v>
      </c>
      <c r="AL45" s="87">
        <f t="shared" si="95"/>
        <v>-0.78148148148148167</v>
      </c>
      <c r="AM45" s="19"/>
      <c r="AP45" s="37">
        <f t="shared" si="96"/>
        <v>3</v>
      </c>
      <c r="AQ45" s="40" t="str">
        <f t="shared" si="97"/>
        <v xml:space="preserve"> </v>
      </c>
      <c r="AR45" s="40">
        <f t="shared" si="98"/>
        <v>23.482222222222223</v>
      </c>
      <c r="AS45" s="73"/>
      <c r="AT45" s="62">
        <f t="shared" si="36"/>
        <v>0.95966143188533526</v>
      </c>
      <c r="AU45" s="78">
        <f t="shared" si="37"/>
        <v>-33.9</v>
      </c>
      <c r="AV45" s="62"/>
      <c r="AW45" s="40"/>
      <c r="AZ45" s="18">
        <f t="shared" si="16"/>
        <v>-3464.1667635680969</v>
      </c>
      <c r="BA45" s="18">
        <f t="shared" si="17"/>
        <v>-3378.2375994924273</v>
      </c>
      <c r="BB45" s="14">
        <f t="shared" si="81"/>
        <v>23.358823529411765</v>
      </c>
      <c r="BC45" s="14">
        <f t="shared" si="31"/>
        <v>25.831263616557735</v>
      </c>
      <c r="BD45" s="14">
        <f t="shared" si="42"/>
        <v>-1.8832244008714625</v>
      </c>
      <c r="BE45" s="18">
        <f t="shared" si="82"/>
        <v>27.714488017429197</v>
      </c>
      <c r="BF45" s="87">
        <f t="shared" si="83"/>
        <v>-4.3556644880174318</v>
      </c>
      <c r="BG45" s="19"/>
      <c r="BH45" s="29"/>
      <c r="BI45" s="49"/>
      <c r="BJ45" s="37">
        <f t="shared" si="18"/>
        <v>1</v>
      </c>
      <c r="BK45" s="40" t="str">
        <f t="shared" si="84"/>
        <v xml:space="preserve"> </v>
      </c>
      <c r="BL45" s="40">
        <f t="shared" si="85"/>
        <v>11.288779956427014</v>
      </c>
      <c r="BM45" s="73"/>
      <c r="BN45" s="62">
        <f t="shared" si="25"/>
        <v>0.99967340554441686</v>
      </c>
      <c r="BO45" s="78">
        <f t="shared" si="26"/>
        <v>-853</v>
      </c>
      <c r="BP45" s="40"/>
      <c r="BQ45" s="40"/>
      <c r="BR45" s="31"/>
    </row>
    <row r="46" spans="1:70" ht="12.75" customHeight="1">
      <c r="A46" s="1">
        <v>10965</v>
      </c>
      <c r="B46" s="1">
        <f t="shared" si="0"/>
        <v>-9015</v>
      </c>
      <c r="C46" s="2">
        <v>43.6</v>
      </c>
      <c r="F46" s="18">
        <f t="shared" si="6"/>
        <v>-8906.3471549351889</v>
      </c>
      <c r="G46" s="18">
        <f t="shared" si="7"/>
        <v>-8896.7994700378931</v>
      </c>
      <c r="H46" s="14">
        <f t="shared" si="47"/>
        <v>44.9</v>
      </c>
      <c r="I46" s="18">
        <f t="shared" si="57"/>
        <v>55.166666666666664</v>
      </c>
      <c r="J46" s="18">
        <f t="shared" si="58"/>
        <v>62.316666666666656</v>
      </c>
      <c r="K46" s="87">
        <f t="shared" si="59"/>
        <v>-10.266666666666666</v>
      </c>
      <c r="L46" s="88">
        <f t="shared" si="60"/>
        <v>-17.416666666666657</v>
      </c>
      <c r="P46" s="37">
        <f t="shared" si="8"/>
        <v>4</v>
      </c>
      <c r="Q46" s="40" t="str">
        <f t="shared" si="48"/>
        <v xml:space="preserve"> </v>
      </c>
      <c r="R46" s="40">
        <f t="shared" si="49"/>
        <v>15.666666666666657</v>
      </c>
      <c r="S46" s="73"/>
      <c r="T46" s="93">
        <f t="shared" si="20"/>
        <v>-0.29956546600334405</v>
      </c>
      <c r="U46" s="78">
        <f t="shared" ref="U46" si="105">U45</f>
        <v>2</v>
      </c>
      <c r="V46" s="65">
        <f t="shared" si="23"/>
        <v>9.8945345243229121E-2</v>
      </c>
      <c r="W46" s="65">
        <f t="shared" si="24"/>
        <v>4.99</v>
      </c>
      <c r="X46" s="78">
        <f t="shared" si="30"/>
        <v>0</v>
      </c>
      <c r="Y46" s="78">
        <f t="shared" si="3"/>
        <v>0.42641202796260574</v>
      </c>
      <c r="Z46" s="78">
        <f t="shared" si="38"/>
        <v>-11.82</v>
      </c>
      <c r="AA46" s="75"/>
      <c r="AC46" s="89" t="s">
        <v>158</v>
      </c>
      <c r="AD46" s="31"/>
      <c r="AF46" s="18">
        <f t="shared" si="12"/>
        <v>-7245.0499828055672</v>
      </c>
      <c r="AG46" s="18">
        <f t="shared" si="13"/>
        <v>-7216.4069281136781</v>
      </c>
      <c r="AH46" s="14">
        <f t="shared" si="22"/>
        <v>50.633333333333333</v>
      </c>
      <c r="AI46" s="14">
        <f t="shared" si="32"/>
        <v>35.768888888888888</v>
      </c>
      <c r="AJ46" s="18">
        <f t="shared" si="39"/>
        <v>27.15111111111111</v>
      </c>
      <c r="AK46" s="18">
        <f t="shared" si="34"/>
        <v>8.6177777777777784</v>
      </c>
      <c r="AL46" s="87">
        <f t="shared" si="95"/>
        <v>23.482222222222223</v>
      </c>
      <c r="AM46" s="19"/>
      <c r="AP46" s="37">
        <f t="shared" si="96"/>
        <v>4</v>
      </c>
      <c r="AQ46" s="40">
        <f t="shared" si="97"/>
        <v>23.482222222222223</v>
      </c>
      <c r="AR46" s="40">
        <f t="shared" si="98"/>
        <v>23.482222222222223</v>
      </c>
      <c r="AS46" s="73"/>
      <c r="AT46" s="62">
        <f t="shared" si="36"/>
        <v>0.55441829673514464</v>
      </c>
      <c r="AU46" s="78">
        <f t="shared" si="37"/>
        <v>-33.9</v>
      </c>
      <c r="AV46" s="62"/>
      <c r="AW46" s="40"/>
      <c r="AZ46" s="18">
        <f t="shared" si="16"/>
        <v>-3292.3084354167581</v>
      </c>
      <c r="BA46" s="18">
        <f t="shared" si="17"/>
        <v>-3206.3792713410885</v>
      </c>
      <c r="BB46" s="14">
        <f t="shared" si="81"/>
        <v>39.029411764705884</v>
      </c>
      <c r="BC46" s="14">
        <f t="shared" si="31"/>
        <v>32.47450980392157</v>
      </c>
      <c r="BD46" s="14">
        <f t="shared" si="42"/>
        <v>4.7338779956427004</v>
      </c>
      <c r="BE46" s="18">
        <f t="shared" si="82"/>
        <v>27.74063180827887</v>
      </c>
      <c r="BF46" s="87">
        <f t="shared" si="83"/>
        <v>11.288779956427014</v>
      </c>
      <c r="BG46" s="19"/>
      <c r="BH46" s="29"/>
      <c r="BI46" s="49"/>
      <c r="BJ46" s="37">
        <f t="shared" si="18"/>
        <v>2</v>
      </c>
      <c r="BK46" s="40">
        <f t="shared" si="84"/>
        <v>11.288779956427014</v>
      </c>
      <c r="BL46" s="40">
        <f t="shared" si="85"/>
        <v>11.288779956427014</v>
      </c>
      <c r="BM46" s="73"/>
      <c r="BN46" s="62">
        <f t="shared" si="25"/>
        <v>0.7493675152562872</v>
      </c>
      <c r="BO46" s="78">
        <f t="shared" si="26"/>
        <v>-853</v>
      </c>
      <c r="BP46" s="40"/>
      <c r="BQ46" s="40"/>
      <c r="BR46" s="31"/>
    </row>
    <row r="47" spans="1:70" ht="12.75" customHeight="1">
      <c r="A47" s="1">
        <v>10955</v>
      </c>
      <c r="B47" s="1">
        <f t="shared" si="0"/>
        <v>-9005</v>
      </c>
      <c r="C47" s="2">
        <v>57</v>
      </c>
      <c r="F47" s="18">
        <f t="shared" si="6"/>
        <v>-8887.2517851405955</v>
      </c>
      <c r="G47" s="18">
        <f t="shared" si="7"/>
        <v>-8877.7041002432998</v>
      </c>
      <c r="H47" s="14">
        <f t="shared" si="47"/>
        <v>67.45</v>
      </c>
      <c r="I47" s="18">
        <f t="shared" si="57"/>
        <v>60.349999999999994</v>
      </c>
      <c r="J47" s="18">
        <f t="shared" si="58"/>
        <v>56.838888888888881</v>
      </c>
      <c r="K47" s="87">
        <f t="shared" si="59"/>
        <v>7.1000000000000085</v>
      </c>
      <c r="L47" s="88">
        <f t="shared" si="60"/>
        <v>10.611111111111121</v>
      </c>
      <c r="P47" s="37">
        <f t="shared" si="8"/>
        <v>5</v>
      </c>
      <c r="Q47" s="40" t="str">
        <f t="shared" si="48"/>
        <v xml:space="preserve"> </v>
      </c>
      <c r="R47" s="40">
        <f t="shared" si="49"/>
        <v>15.666666666666657</v>
      </c>
      <c r="S47" s="73"/>
      <c r="T47" s="93">
        <f t="shared" si="20"/>
        <v>0.97603656729456445</v>
      </c>
      <c r="U47" s="78">
        <f t="shared" ref="U47" si="106">U46</f>
        <v>2</v>
      </c>
      <c r="V47" s="65">
        <f t="shared" si="23"/>
        <v>-0.95498623805789129</v>
      </c>
      <c r="W47" s="65">
        <f t="shared" si="24"/>
        <v>4.99</v>
      </c>
      <c r="X47" s="78">
        <f t="shared" si="30"/>
        <v>0</v>
      </c>
      <c r="Y47" s="78">
        <f t="shared" si="3"/>
        <v>0.90807062337588607</v>
      </c>
      <c r="Z47" s="78">
        <f t="shared" si="38"/>
        <v>-11.82</v>
      </c>
      <c r="AA47" s="75"/>
      <c r="AC47" s="79" t="s">
        <v>140</v>
      </c>
      <c r="AD47" s="31"/>
      <c r="AF47" s="18">
        <f t="shared" si="12"/>
        <v>-7187.7638734217871</v>
      </c>
      <c r="AG47" s="18">
        <f>AG46 + 57.2861093837796</f>
        <v>-7159.120818729898</v>
      </c>
      <c r="AH47" s="14">
        <f t="shared" si="22"/>
        <v>31.633333333333336</v>
      </c>
      <c r="AI47" s="14">
        <f t="shared" si="32"/>
        <v>40.199999999999996</v>
      </c>
      <c r="AJ47" s="18">
        <f t="shared" si="39"/>
        <v>30.015555555555554</v>
      </c>
      <c r="AK47" s="18">
        <f t="shared" si="34"/>
        <v>10.184444444444441</v>
      </c>
      <c r="AL47" s="87">
        <f t="shared" si="95"/>
        <v>1.617777777777782</v>
      </c>
      <c r="AM47" s="19"/>
      <c r="AP47" s="37">
        <f t="shared" si="96"/>
        <v>5</v>
      </c>
      <c r="AQ47" s="40" t="str">
        <f t="shared" si="97"/>
        <v xml:space="preserve"> </v>
      </c>
      <c r="AR47" s="40">
        <f t="shared" si="98"/>
        <v>23.482222222222223</v>
      </c>
      <c r="AS47" s="73"/>
      <c r="AT47" s="62">
        <f t="shared" si="36"/>
        <v>-0.11024332113044238</v>
      </c>
      <c r="AU47" s="78">
        <f t="shared" si="37"/>
        <v>-33.9</v>
      </c>
      <c r="AV47" s="62"/>
      <c r="AW47" s="40"/>
      <c r="AZ47" s="18">
        <f t="shared" si="16"/>
        <v>-3120.4501072654193</v>
      </c>
      <c r="BA47" s="18">
        <f t="shared" si="17"/>
        <v>-3034.5209431897497</v>
      </c>
      <c r="BB47" s="14">
        <f t="shared" si="81"/>
        <v>35.035294117647069</v>
      </c>
      <c r="BC47" s="14">
        <f t="shared" si="31"/>
        <v>32.496078431372553</v>
      </c>
      <c r="BD47" s="14">
        <f t="shared" si="42"/>
        <v>3.2240740740740712</v>
      </c>
      <c r="BE47" s="18">
        <f t="shared" si="82"/>
        <v>29.272004357298481</v>
      </c>
      <c r="BF47" s="87">
        <f t="shared" si="83"/>
        <v>5.763289760348588</v>
      </c>
      <c r="BG47" s="19"/>
      <c r="BH47" s="29"/>
      <c r="BI47" s="49"/>
      <c r="BJ47" s="37">
        <f t="shared" si="18"/>
        <v>3</v>
      </c>
      <c r="BK47" s="40" t="str">
        <f t="shared" si="84"/>
        <v xml:space="preserve"> </v>
      </c>
      <c r="BL47" s="40">
        <f t="shared" si="85"/>
        <v>11.288779956427014</v>
      </c>
      <c r="BM47" s="73"/>
      <c r="BN47" s="62">
        <f t="shared" si="25"/>
        <v>0.14842423628748988</v>
      </c>
      <c r="BO47" s="78">
        <f t="shared" si="26"/>
        <v>-853</v>
      </c>
      <c r="BP47" s="40"/>
      <c r="BQ47" s="40"/>
      <c r="BR47" s="31"/>
    </row>
    <row r="48" spans="1:70" ht="12.75" customHeight="1">
      <c r="A48" s="1">
        <v>10945</v>
      </c>
      <c r="B48" s="1">
        <f t="shared" si="0"/>
        <v>-8995</v>
      </c>
      <c r="C48" s="2">
        <v>81.099999999999994</v>
      </c>
      <c r="F48" s="18">
        <f t="shared" si="6"/>
        <v>-8868.1564153460022</v>
      </c>
      <c r="G48" s="18">
        <f t="shared" si="7"/>
        <v>-8858.6087304487064</v>
      </c>
      <c r="H48" s="14">
        <f t="shared" si="47"/>
        <v>68.699999999999989</v>
      </c>
      <c r="I48" s="18">
        <f t="shared" si="57"/>
        <v>64.449999999999989</v>
      </c>
      <c r="J48" s="18">
        <f t="shared" si="58"/>
        <v>53.033333333333331</v>
      </c>
      <c r="K48" s="87">
        <f t="shared" si="59"/>
        <v>4.25</v>
      </c>
      <c r="L48" s="88">
        <f t="shared" si="60"/>
        <v>15.666666666666657</v>
      </c>
      <c r="P48" s="37">
        <f t="shared" si="8"/>
        <v>6</v>
      </c>
      <c r="Q48" s="40">
        <f t="shared" si="48"/>
        <v>15.666666666666657</v>
      </c>
      <c r="R48" s="40">
        <f t="shared" si="49"/>
        <v>15.666666666666657</v>
      </c>
      <c r="S48" s="73"/>
      <c r="T48" s="93">
        <f t="shared" si="20"/>
        <v>-0.67647110129111943</v>
      </c>
      <c r="U48" s="78">
        <f t="shared" ref="U48" si="107">U47</f>
        <v>2</v>
      </c>
      <c r="V48" s="65">
        <f t="shared" si="23"/>
        <v>-0.48228247795843576</v>
      </c>
      <c r="W48" s="65">
        <f t="shared" si="24"/>
        <v>4.99</v>
      </c>
      <c r="X48" s="78">
        <f t="shared" si="30"/>
        <v>0</v>
      </c>
      <c r="Y48" s="78">
        <f t="shared" si="3"/>
        <v>0.96483288203077955</v>
      </c>
      <c r="Z48" s="78">
        <f t="shared" si="38"/>
        <v>-11.82</v>
      </c>
      <c r="AC48" s="79" t="s">
        <v>160</v>
      </c>
      <c r="AD48" s="31"/>
      <c r="AF48" s="18">
        <f t="shared" si="12"/>
        <v>-7130.4777640380071</v>
      </c>
      <c r="AG48" s="18">
        <f t="shared" si="13"/>
        <v>-7101.834709346118</v>
      </c>
      <c r="AH48" s="14">
        <f t="shared" si="22"/>
        <v>38.333333333333336</v>
      </c>
      <c r="AI48" s="14">
        <f t="shared" si="32"/>
        <v>25.855555555555554</v>
      </c>
      <c r="AJ48" s="18">
        <f t="shared" si="39"/>
        <v>32.952592592592595</v>
      </c>
      <c r="AK48" s="18">
        <f t="shared" si="34"/>
        <v>-7.0970370370370404</v>
      </c>
      <c r="AL48" s="87">
        <f t="shared" si="95"/>
        <v>5.380740740740741</v>
      </c>
      <c r="AM48" s="19"/>
      <c r="AP48" s="37">
        <f t="shared" si="96"/>
        <v>6</v>
      </c>
      <c r="AQ48" s="40" t="str">
        <f t="shared" si="97"/>
        <v xml:space="preserve"> </v>
      </c>
      <c r="AR48" s="40">
        <f t="shared" si="98"/>
        <v>23.482222222222223</v>
      </c>
      <c r="AS48" s="73"/>
      <c r="AT48" s="62">
        <f t="shared" si="36"/>
        <v>-0.72332086382106731</v>
      </c>
      <c r="AU48" s="78">
        <f t="shared" si="37"/>
        <v>-33.9</v>
      </c>
      <c r="AV48" s="62"/>
      <c r="AW48" s="40"/>
      <c r="AZ48" s="18">
        <f t="shared" si="16"/>
        <v>-2948.5917791140805</v>
      </c>
      <c r="BA48" s="18">
        <f t="shared" si="17"/>
        <v>-2862.6626150384109</v>
      </c>
      <c r="BB48" s="14">
        <f t="shared" si="81"/>
        <v>23.423529411764708</v>
      </c>
      <c r="BC48" s="14">
        <f t="shared" si="31"/>
        <v>32.545533769063184</v>
      </c>
      <c r="BD48" s="14">
        <f t="shared" si="42"/>
        <v>1.1486928104575149</v>
      </c>
      <c r="BE48" s="18">
        <f t="shared" si="82"/>
        <v>31.396840958605669</v>
      </c>
      <c r="BF48" s="87">
        <f t="shared" si="83"/>
        <v>-7.9733115468409608</v>
      </c>
      <c r="BG48" s="19"/>
      <c r="BH48" s="29"/>
      <c r="BI48" s="49"/>
      <c r="BJ48" s="37">
        <f t="shared" si="18"/>
        <v>4</v>
      </c>
      <c r="BK48" s="40" t="str">
        <f t="shared" si="84"/>
        <v xml:space="preserve"> </v>
      </c>
      <c r="BL48" s="40">
        <f t="shared" si="85"/>
        <v>11.288779956427014</v>
      </c>
      <c r="BM48" s="73"/>
      <c r="BN48" s="62">
        <f t="shared" si="25"/>
        <v>-0.5219683923918651</v>
      </c>
      <c r="BO48" s="78">
        <f t="shared" si="26"/>
        <v>-853</v>
      </c>
      <c r="BP48" s="40"/>
      <c r="BQ48" s="40"/>
      <c r="BR48" s="31"/>
    </row>
    <row r="49" spans="1:70" ht="12.75" customHeight="1">
      <c r="A49" s="1">
        <v>10935</v>
      </c>
      <c r="B49" s="1">
        <f t="shared" si="0"/>
        <v>-8985</v>
      </c>
      <c r="C49" s="2">
        <v>105.8</v>
      </c>
      <c r="F49" s="18">
        <f t="shared" si="6"/>
        <v>-8849.0610455514088</v>
      </c>
      <c r="G49" s="18">
        <f t="shared" si="7"/>
        <v>-8839.5133606541131</v>
      </c>
      <c r="H49" s="14">
        <f t="shared" si="47"/>
        <v>57.2</v>
      </c>
      <c r="I49" s="18">
        <f t="shared" si="57"/>
        <v>58.949999999999996</v>
      </c>
      <c r="J49" s="18">
        <f t="shared" si="58"/>
        <v>51.12222222222222</v>
      </c>
      <c r="K49" s="87">
        <f t="shared" si="59"/>
        <v>-1.7499999999999929</v>
      </c>
      <c r="L49" s="88">
        <f t="shared" si="60"/>
        <v>6.0777777777777828</v>
      </c>
      <c r="P49" s="37">
        <f t="shared" si="8"/>
        <v>7</v>
      </c>
      <c r="Q49" s="40" t="str">
        <f t="shared" si="48"/>
        <v xml:space="preserve"> </v>
      </c>
      <c r="R49" s="40">
        <f t="shared" si="49"/>
        <v>15.666666666666657</v>
      </c>
      <c r="S49" s="73"/>
      <c r="T49" s="93">
        <f t="shared" si="20"/>
        <v>-0.29956546600358158</v>
      </c>
      <c r="U49" s="78">
        <f t="shared" ref="U49" si="108">U48</f>
        <v>2</v>
      </c>
      <c r="V49" s="65">
        <f t="shared" si="23"/>
        <v>0.76139519465669503</v>
      </c>
      <c r="W49" s="65">
        <f t="shared" si="24"/>
        <v>4.99</v>
      </c>
      <c r="X49" s="78">
        <f t="shared" si="30"/>
        <v>0</v>
      </c>
      <c r="Y49" s="78">
        <f t="shared" si="3"/>
        <v>0.57013911226038017</v>
      </c>
      <c r="Z49" s="78">
        <f t="shared" si="38"/>
        <v>-11.82</v>
      </c>
      <c r="AD49" s="31"/>
      <c r="AF49" s="18">
        <f t="shared" si="12"/>
        <v>-7073.191654654227</v>
      </c>
      <c r="AG49" s="18">
        <f t="shared" si="13"/>
        <v>-7044.5485999623379</v>
      </c>
      <c r="AH49" s="14">
        <f t="shared" si="22"/>
        <v>7.6</v>
      </c>
      <c r="AI49" s="14">
        <f t="shared" si="32"/>
        <v>23.061111111111114</v>
      </c>
      <c r="AJ49" s="18">
        <f t="shared" si="39"/>
        <v>35.305555555555564</v>
      </c>
      <c r="AK49" s="18">
        <f t="shared" si="34"/>
        <v>-12.244444444444451</v>
      </c>
      <c r="AL49" s="87">
        <f t="shared" si="95"/>
        <v>-27.705555555555563</v>
      </c>
      <c r="AM49" s="19"/>
      <c r="AP49" s="37">
        <f t="shared" si="96"/>
        <v>7</v>
      </c>
      <c r="AQ49" s="40" t="str">
        <f t="shared" si="97"/>
        <v xml:space="preserve"> </v>
      </c>
      <c r="AR49" s="40">
        <f t="shared" si="98"/>
        <v>23.482222222222223</v>
      </c>
      <c r="AS49" s="73"/>
      <c r="AT49" s="62">
        <f t="shared" si="36"/>
        <v>-0.99794853551383955</v>
      </c>
      <c r="AU49" s="78">
        <f t="shared" si="37"/>
        <v>-33.9</v>
      </c>
      <c r="AV49" s="62"/>
      <c r="AW49" s="40"/>
      <c r="AZ49" s="18">
        <f t="shared" si="16"/>
        <v>-2776.7334509627417</v>
      </c>
      <c r="BA49" s="18">
        <f t="shared" si="17"/>
        <v>-2690.8042868870721</v>
      </c>
      <c r="BB49" s="91">
        <f t="shared" si="81"/>
        <v>39.177777777777777</v>
      </c>
      <c r="BC49" s="14">
        <f t="shared" si="31"/>
        <v>31.331808278867101</v>
      </c>
      <c r="BD49" s="14">
        <f t="shared" si="42"/>
        <v>-3.2670297748729169</v>
      </c>
      <c r="BE49" s="18">
        <f t="shared" si="82"/>
        <v>34.598838053740018</v>
      </c>
      <c r="BF49" s="87">
        <f t="shared" si="83"/>
        <v>4.5789397240377596</v>
      </c>
      <c r="BG49" s="19"/>
      <c r="BH49" s="29"/>
      <c r="BI49" s="49"/>
      <c r="BJ49" s="37">
        <f t="shared" si="18"/>
        <v>5</v>
      </c>
      <c r="BK49" s="40" t="str">
        <f t="shared" si="84"/>
        <v xml:space="preserve"> </v>
      </c>
      <c r="BL49" s="40">
        <f t="shared" si="85"/>
        <v>11.288779956427014</v>
      </c>
      <c r="BM49" s="73"/>
      <c r="BN49" s="62">
        <f t="shared" si="25"/>
        <v>-0.94812620923855828</v>
      </c>
      <c r="BO49" s="78">
        <f t="shared" si="26"/>
        <v>-853</v>
      </c>
      <c r="BP49" s="40"/>
      <c r="BQ49" s="40"/>
      <c r="BR49" s="31"/>
    </row>
    <row r="50" spans="1:70" ht="12.75" customHeight="1">
      <c r="A50" s="1">
        <v>10925</v>
      </c>
      <c r="B50" s="1">
        <f t="shared" si="0"/>
        <v>-8975</v>
      </c>
      <c r="C50" s="2">
        <v>93.8</v>
      </c>
      <c r="F50" s="18">
        <f t="shared" si="6"/>
        <v>-8829.9656757568155</v>
      </c>
      <c r="G50" s="18">
        <f t="shared" si="7"/>
        <v>-8820.4179908595197</v>
      </c>
      <c r="H50" s="14">
        <f t="shared" si="47"/>
        <v>50.95</v>
      </c>
      <c r="I50" s="18">
        <f t="shared" si="57"/>
        <v>48.183333333333337</v>
      </c>
      <c r="J50" s="18">
        <f t="shared" si="58"/>
        <v>48.177777777777777</v>
      </c>
      <c r="K50" s="87">
        <f t="shared" si="59"/>
        <v>2.7666666666666657</v>
      </c>
      <c r="L50" s="88">
        <f t="shared" si="60"/>
        <v>2.7722222222222257</v>
      </c>
      <c r="P50" s="37">
        <f t="shared" si="8"/>
        <v>8</v>
      </c>
      <c r="Q50" s="40" t="str">
        <f t="shared" si="48"/>
        <v xml:space="preserve"> </v>
      </c>
      <c r="R50" s="40">
        <f t="shared" si="49"/>
        <v>15.666666666666657</v>
      </c>
      <c r="S50" s="73"/>
      <c r="T50" s="93">
        <f t="shared" si="20"/>
        <v>0.97603656729456922</v>
      </c>
      <c r="U50" s="78">
        <f t="shared" ref="U50" si="109">U49</f>
        <v>2</v>
      </c>
      <c r="V50" s="65">
        <f t="shared" si="23"/>
        <v>0.78791101913658745</v>
      </c>
      <c r="W50" s="65">
        <f t="shared" si="24"/>
        <v>4.99</v>
      </c>
      <c r="X50" s="78">
        <f t="shared" si="30"/>
        <v>0</v>
      </c>
      <c r="Y50" s="78">
        <f t="shared" si="3"/>
        <v>-9.1329084527050755E-2</v>
      </c>
      <c r="Z50" s="78">
        <f t="shared" si="38"/>
        <v>-11.82</v>
      </c>
      <c r="AD50" s="31"/>
      <c r="AF50" s="18">
        <f t="shared" si="12"/>
        <v>-7015.905545270447</v>
      </c>
      <c r="AG50" s="18">
        <f t="shared" si="13"/>
        <v>-6987.2624905785578</v>
      </c>
      <c r="AH50" s="14">
        <f t="shared" si="22"/>
        <v>23.25</v>
      </c>
      <c r="AI50" s="14">
        <f t="shared" si="32"/>
        <v>22.783333333333335</v>
      </c>
      <c r="AJ50" s="18">
        <f t="shared" si="39"/>
        <v>38.227037037037036</v>
      </c>
      <c r="AK50" s="18">
        <f t="shared" si="34"/>
        <v>-15.443703703703701</v>
      </c>
      <c r="AL50" s="87">
        <f t="shared" si="95"/>
        <v>-14.977037037037036</v>
      </c>
      <c r="AM50" s="19"/>
      <c r="AP50" s="37">
        <f t="shared" si="96"/>
        <v>8</v>
      </c>
      <c r="AQ50" s="40" t="str">
        <f t="shared" si="97"/>
        <v xml:space="preserve"> </v>
      </c>
      <c r="AR50" s="40">
        <f t="shared" si="98"/>
        <v>22.239629629629633</v>
      </c>
      <c r="AS50" s="73"/>
      <c r="AT50" s="62">
        <f t="shared" si="36"/>
        <v>-0.80562499647712316</v>
      </c>
      <c r="AU50" s="78">
        <f t="shared" si="37"/>
        <v>-33.9</v>
      </c>
      <c r="AV50" s="62"/>
      <c r="AW50" s="40"/>
      <c r="AZ50" s="18">
        <f t="shared" si="16"/>
        <v>-2604.8751228114029</v>
      </c>
      <c r="BA50" s="18">
        <f t="shared" si="17"/>
        <v>-2518.9459587357333</v>
      </c>
      <c r="BB50" s="14">
        <f t="shared" si="81"/>
        <v>31.394117647058827</v>
      </c>
      <c r="BC50" s="14">
        <f t="shared" si="31"/>
        <v>35.665141612200443</v>
      </c>
      <c r="BD50" s="14">
        <f t="shared" si="42"/>
        <v>-0.67552650689904681</v>
      </c>
      <c r="BE50" s="18">
        <f t="shared" si="82"/>
        <v>36.34066811909949</v>
      </c>
      <c r="BF50" s="87">
        <f t="shared" si="83"/>
        <v>-4.9465504720406628</v>
      </c>
      <c r="BG50" s="19"/>
      <c r="BH50" s="29"/>
      <c r="BI50" s="49"/>
      <c r="BJ50" s="37">
        <f t="shared" si="18"/>
        <v>6</v>
      </c>
      <c r="BK50" s="40" t="str">
        <f t="shared" si="84"/>
        <v xml:space="preserve"> </v>
      </c>
      <c r="BL50" s="40">
        <f t="shared" si="85"/>
        <v>9.0155047204066818</v>
      </c>
      <c r="BM50" s="73"/>
      <c r="BN50" s="62">
        <f t="shared" si="25"/>
        <v>-0.93064523553345568</v>
      </c>
      <c r="BO50" s="78">
        <f t="shared" si="26"/>
        <v>-853</v>
      </c>
      <c r="BP50" s="40"/>
      <c r="BQ50" s="40"/>
      <c r="BR50" s="31"/>
    </row>
    <row r="51" spans="1:70" ht="12.75" customHeight="1">
      <c r="A51" s="1">
        <v>10915</v>
      </c>
      <c r="B51" s="1">
        <f t="shared" si="0"/>
        <v>-8965</v>
      </c>
      <c r="C51" s="2">
        <v>77.599999999999994</v>
      </c>
      <c r="F51" s="18">
        <f t="shared" si="6"/>
        <v>-8810.8703059622221</v>
      </c>
      <c r="G51" s="18">
        <f t="shared" si="7"/>
        <v>-8801.3226210649264</v>
      </c>
      <c r="H51" s="14">
        <f t="shared" si="47"/>
        <v>36.4</v>
      </c>
      <c r="I51" s="18">
        <f t="shared" si="57"/>
        <v>40.633333333333333</v>
      </c>
      <c r="J51" s="18">
        <f t="shared" si="58"/>
        <v>45.899999999999991</v>
      </c>
      <c r="K51" s="87">
        <f t="shared" si="59"/>
        <v>-4.2333333333333343</v>
      </c>
      <c r="L51" s="88">
        <f t="shared" si="60"/>
        <v>-9.4999999999999929</v>
      </c>
      <c r="P51" s="37">
        <f t="shared" si="8"/>
        <v>9</v>
      </c>
      <c r="Q51" s="40" t="str">
        <f t="shared" si="48"/>
        <v xml:space="preserve"> </v>
      </c>
      <c r="R51" s="40">
        <f t="shared" si="49"/>
        <v>15.666666666666657</v>
      </c>
      <c r="S51" s="73"/>
      <c r="T51" s="93">
        <f t="shared" si="20"/>
        <v>-0.67647110129110355</v>
      </c>
      <c r="U51" s="78">
        <f t="shared" ref="U51" si="110">U50</f>
        <v>2</v>
      </c>
      <c r="V51" s="65">
        <f t="shared" si="23"/>
        <v>-0.44512304446856399</v>
      </c>
      <c r="W51" s="65">
        <f t="shared" si="24"/>
        <v>4.99</v>
      </c>
      <c r="X51" s="78">
        <f t="shared" si="30"/>
        <v>0</v>
      </c>
      <c r="Y51" s="78">
        <f t="shared" si="3"/>
        <v>-0.71006338765460331</v>
      </c>
      <c r="Z51" s="78">
        <f t="shared" si="38"/>
        <v>-11.82</v>
      </c>
      <c r="AD51" s="31"/>
      <c r="AF51" s="18">
        <f t="shared" si="12"/>
        <v>-6958.6194358866669</v>
      </c>
      <c r="AG51" s="18">
        <f t="shared" si="13"/>
        <v>-6929.9763811947778</v>
      </c>
      <c r="AH51" s="14">
        <f t="shared" si="22"/>
        <v>37.500000000000007</v>
      </c>
      <c r="AI51" s="14">
        <f t="shared" si="32"/>
        <v>40.616666666666667</v>
      </c>
      <c r="AJ51" s="18">
        <f t="shared" si="39"/>
        <v>38.573333333333331</v>
      </c>
      <c r="AK51" s="18">
        <f t="shared" si="34"/>
        <v>2.0433333333333366</v>
      </c>
      <c r="AL51" s="87">
        <f t="shared" si="95"/>
        <v>-1.0733333333333235</v>
      </c>
      <c r="AM51" s="19"/>
      <c r="AP51" s="37">
        <f t="shared" si="96"/>
        <v>9</v>
      </c>
      <c r="AQ51" s="40" t="str">
        <f t="shared" si="97"/>
        <v xml:space="preserve"> </v>
      </c>
      <c r="AR51" s="40">
        <f t="shared" si="98"/>
        <v>22.239629629629633</v>
      </c>
      <c r="AS51" s="73"/>
      <c r="AT51" s="62">
        <f t="shared" si="36"/>
        <v>-0.23634056806425321</v>
      </c>
      <c r="AU51" s="78">
        <f t="shared" si="37"/>
        <v>-33.9</v>
      </c>
      <c r="AV51" s="62"/>
      <c r="AW51" s="40"/>
      <c r="AZ51" s="18">
        <f t="shared" si="16"/>
        <v>-2433.0167946600641</v>
      </c>
      <c r="BA51" s="18">
        <f t="shared" si="17"/>
        <v>-2347.0876305843944</v>
      </c>
      <c r="BB51" s="14">
        <f t="shared" si="81"/>
        <v>36.423529411764711</v>
      </c>
      <c r="BC51" s="14">
        <f t="shared" si="31"/>
        <v>35.813725490196084</v>
      </c>
      <c r="BD51" s="14">
        <f t="shared" si="42"/>
        <v>0.41027596223674578</v>
      </c>
      <c r="BE51" s="18">
        <f t="shared" si="82"/>
        <v>35.403449527959339</v>
      </c>
      <c r="BF51" s="87">
        <f t="shared" si="83"/>
        <v>1.0200798838053728</v>
      </c>
      <c r="BG51" s="19"/>
      <c r="BH51" s="29"/>
      <c r="BI51" s="49"/>
      <c r="BJ51" s="37">
        <f t="shared" si="18"/>
        <v>7</v>
      </c>
      <c r="BK51" s="40" t="str">
        <f t="shared" si="84"/>
        <v xml:space="preserve"> </v>
      </c>
      <c r="BL51" s="40">
        <f t="shared" si="85"/>
        <v>9.0155047204066818</v>
      </c>
      <c r="BM51" s="73"/>
      <c r="BN51" s="62">
        <f t="shared" si="25"/>
        <v>-0.47770501315255087</v>
      </c>
      <c r="BO51" s="78">
        <f t="shared" si="26"/>
        <v>-853</v>
      </c>
      <c r="BP51" s="40"/>
      <c r="BQ51" s="40"/>
      <c r="BR51" s="31"/>
    </row>
    <row r="52" spans="1:70" ht="12.75" customHeight="1">
      <c r="A52" s="1">
        <v>10905</v>
      </c>
      <c r="B52" s="1">
        <f t="shared" si="0"/>
        <v>-8955</v>
      </c>
      <c r="C52" s="2">
        <v>70.400000000000006</v>
      </c>
      <c r="F52" s="18">
        <f t="shared" si="6"/>
        <v>-8791.7749361676288</v>
      </c>
      <c r="G52" s="18">
        <f t="shared" si="7"/>
        <v>-8782.227251270333</v>
      </c>
      <c r="H52" s="14">
        <f t="shared" si="47"/>
        <v>34.549999999999997</v>
      </c>
      <c r="I52" s="18">
        <f t="shared" si="57"/>
        <v>39.249999999999993</v>
      </c>
      <c r="J52" s="18">
        <f t="shared" si="58"/>
        <v>42.738888888888887</v>
      </c>
      <c r="K52" s="87">
        <f t="shared" si="59"/>
        <v>-4.6999999999999957</v>
      </c>
      <c r="L52" s="88">
        <f t="shared" si="60"/>
        <v>-8.18888888888889</v>
      </c>
      <c r="P52" s="37">
        <f t="shared" si="8"/>
        <v>1</v>
      </c>
      <c r="Q52" s="40" t="str">
        <f t="shared" si="48"/>
        <v xml:space="preserve"> </v>
      </c>
      <c r="R52" s="40">
        <f t="shared" si="49"/>
        <v>8.5388888888888843</v>
      </c>
      <c r="S52" s="73"/>
      <c r="T52" s="93">
        <f t="shared" si="20"/>
        <v>-0.29956546600338518</v>
      </c>
      <c r="U52" s="78">
        <f t="shared" ref="U52" si="111">U51</f>
        <v>2</v>
      </c>
      <c r="V52" s="65">
        <f t="shared" si="23"/>
        <v>-0.96658604582502872</v>
      </c>
      <c r="W52" s="65">
        <f t="shared" si="24"/>
        <v>4.99</v>
      </c>
      <c r="X52" s="78">
        <f t="shared" si="30"/>
        <v>0</v>
      </c>
      <c r="Y52" s="78">
        <f t="shared" si="3"/>
        <v>-0.99655114022299751</v>
      </c>
      <c r="Z52" s="78">
        <f t="shared" si="38"/>
        <v>-11.82</v>
      </c>
      <c r="AD52" s="31"/>
      <c r="AF52" s="18">
        <f t="shared" si="12"/>
        <v>-6901.3333265028868</v>
      </c>
      <c r="AG52" s="18">
        <f t="shared" si="13"/>
        <v>-6872.6902718109977</v>
      </c>
      <c r="AH52" s="14">
        <f t="shared" si="22"/>
        <v>61.1</v>
      </c>
      <c r="AI52" s="14">
        <f t="shared" si="32"/>
        <v>47.086666666666673</v>
      </c>
      <c r="AJ52" s="18">
        <f t="shared" si="39"/>
        <v>38.860370370370369</v>
      </c>
      <c r="AK52" s="18">
        <f t="shared" si="34"/>
        <v>8.2262962962963044</v>
      </c>
      <c r="AL52" s="87">
        <f t="shared" si="95"/>
        <v>22.239629629629633</v>
      </c>
      <c r="AM52" s="19"/>
      <c r="AP52" s="37">
        <f t="shared" si="96"/>
        <v>1</v>
      </c>
      <c r="AQ52" s="40">
        <f t="shared" si="97"/>
        <v>22.239629629629633</v>
      </c>
      <c r="AR52" s="40">
        <f t="shared" si="98"/>
        <v>22.239629629629633</v>
      </c>
      <c r="AS52" s="73"/>
      <c r="AT52" s="62">
        <f t="shared" si="36"/>
        <v>0.44353023877872805</v>
      </c>
      <c r="AU52" s="78">
        <f t="shared" si="37"/>
        <v>-33.9</v>
      </c>
      <c r="AV52" s="62"/>
      <c r="AW52" s="40"/>
      <c r="AZ52" s="18">
        <f t="shared" si="16"/>
        <v>-2261.1584665087253</v>
      </c>
      <c r="BA52" s="18">
        <f t="shared" si="17"/>
        <v>-2175.2293024330556</v>
      </c>
      <c r="BB52" s="14">
        <f t="shared" si="81"/>
        <v>39.623529411764707</v>
      </c>
      <c r="BC52" s="14">
        <f t="shared" si="31"/>
        <v>39.990196078431381</v>
      </c>
      <c r="BD52" s="14">
        <f t="shared" si="42"/>
        <v>5.284785766158322</v>
      </c>
      <c r="BE52" s="18">
        <f t="shared" si="82"/>
        <v>34.70541031227306</v>
      </c>
      <c r="BF52" s="87">
        <f t="shared" si="83"/>
        <v>4.9181190994916477</v>
      </c>
      <c r="BG52" s="19"/>
      <c r="BH52" s="29"/>
      <c r="BI52" s="49"/>
      <c r="BJ52" s="37">
        <f t="shared" si="18"/>
        <v>8</v>
      </c>
      <c r="BK52" s="40" t="str">
        <f t="shared" si="84"/>
        <v xml:space="preserve"> </v>
      </c>
      <c r="BL52" s="40">
        <f t="shared" si="85"/>
        <v>9.0155047204066818</v>
      </c>
      <c r="BM52" s="73"/>
      <c r="BN52" s="62">
        <f t="shared" si="25"/>
        <v>0.19875869398227405</v>
      </c>
      <c r="BO52" s="78">
        <f t="shared" si="26"/>
        <v>-853</v>
      </c>
      <c r="BP52" s="40"/>
      <c r="BQ52" s="40"/>
      <c r="BR52" s="31"/>
    </row>
    <row r="53" spans="1:70" ht="12.75" customHeight="1">
      <c r="A53" s="1">
        <v>10895</v>
      </c>
      <c r="B53" s="1">
        <f t="shared" si="0"/>
        <v>-8945</v>
      </c>
      <c r="C53" s="2">
        <v>67.2</v>
      </c>
      <c r="F53" s="18">
        <f t="shared" si="6"/>
        <v>-8772.6795663730354</v>
      </c>
      <c r="G53" s="18">
        <f t="shared" si="7"/>
        <v>-8763.1318814757396</v>
      </c>
      <c r="H53" s="14">
        <f t="shared" si="47"/>
        <v>46.8</v>
      </c>
      <c r="I53" s="18">
        <f t="shared" si="57"/>
        <v>36</v>
      </c>
      <c r="J53" s="18">
        <f t="shared" si="58"/>
        <v>38.261111111111113</v>
      </c>
      <c r="K53" s="87">
        <f t="shared" si="59"/>
        <v>10.799999999999997</v>
      </c>
      <c r="L53" s="88">
        <f t="shared" si="60"/>
        <v>8.5388888888888843</v>
      </c>
      <c r="P53" s="37">
        <f t="shared" si="8"/>
        <v>2</v>
      </c>
      <c r="Q53" s="40">
        <f t="shared" si="48"/>
        <v>8.5388888888888843</v>
      </c>
      <c r="R53" s="40">
        <f t="shared" si="49"/>
        <v>8.5388888888888843</v>
      </c>
      <c r="S53" s="73"/>
      <c r="T53" s="93">
        <f t="shared" si="20"/>
        <v>0.97603656729452437</v>
      </c>
      <c r="U53" s="78">
        <f t="shared" ref="U53" si="112">U52</f>
        <v>2</v>
      </c>
      <c r="V53" s="65">
        <f t="shared" si="23"/>
        <v>5.7129680205496712E-2</v>
      </c>
      <c r="W53" s="65">
        <f t="shared" si="24"/>
        <v>4.99</v>
      </c>
      <c r="X53" s="78">
        <f t="shared" si="30"/>
        <v>0</v>
      </c>
      <c r="Y53" s="78">
        <f t="shared" si="3"/>
        <v>-0.81674153884883349</v>
      </c>
      <c r="Z53" s="78">
        <f t="shared" si="38"/>
        <v>-11.82</v>
      </c>
      <c r="AD53" s="31"/>
      <c r="AF53" s="18">
        <f t="shared" si="12"/>
        <v>-6844.0472171191068</v>
      </c>
      <c r="AG53" s="18">
        <f t="shared" si="13"/>
        <v>-6815.4041624272177</v>
      </c>
      <c r="AH53" s="14">
        <f t="shared" si="22"/>
        <v>42.660000000000004</v>
      </c>
      <c r="AI53" s="14">
        <f t="shared" si="32"/>
        <v>51.69777777777778</v>
      </c>
      <c r="AJ53" s="18">
        <f t="shared" si="39"/>
        <v>38.358888888888899</v>
      </c>
      <c r="AK53" s="18">
        <f t="shared" si="34"/>
        <v>13.338888888888881</v>
      </c>
      <c r="AL53" s="87">
        <f t="shared" si="95"/>
        <v>4.3011111111111049</v>
      </c>
      <c r="AM53" s="19"/>
      <c r="AP53" s="37">
        <f t="shared" si="96"/>
        <v>2</v>
      </c>
      <c r="AQ53" s="40" t="str">
        <f t="shared" si="97"/>
        <v xml:space="preserve"> </v>
      </c>
      <c r="AR53" s="40">
        <f t="shared" si="98"/>
        <v>22.239629629629633</v>
      </c>
      <c r="AS53" s="73"/>
      <c r="AT53" s="62">
        <f t="shared" si="36"/>
        <v>0.91586831760759602</v>
      </c>
      <c r="AU53" s="78">
        <f t="shared" si="37"/>
        <v>-33.9</v>
      </c>
      <c r="AV53" s="62"/>
      <c r="AW53" s="40"/>
      <c r="AZ53" s="18">
        <f t="shared" si="16"/>
        <v>-2089.3001383573865</v>
      </c>
      <c r="BA53" s="18">
        <f t="shared" si="17"/>
        <v>-2003.3709742817166</v>
      </c>
      <c r="BB53" s="14">
        <f t="shared" si="81"/>
        <v>43.923529411764711</v>
      </c>
      <c r="BC53" s="14">
        <f t="shared" si="31"/>
        <v>40.860784313725496</v>
      </c>
      <c r="BD53" s="14">
        <f t="shared" si="42"/>
        <v>5.9527596223674664</v>
      </c>
      <c r="BE53" s="18">
        <f t="shared" si="82"/>
        <v>34.90802469135803</v>
      </c>
      <c r="BF53" s="87">
        <f t="shared" si="83"/>
        <v>9.0155047204066818</v>
      </c>
      <c r="BG53" s="19"/>
      <c r="BH53" s="29"/>
      <c r="BI53" s="49"/>
      <c r="BJ53" s="37">
        <f t="shared" si="18"/>
        <v>9</v>
      </c>
      <c r="BK53" s="40">
        <f t="shared" si="84"/>
        <v>9.0155047204066818</v>
      </c>
      <c r="BL53" s="40">
        <f t="shared" si="85"/>
        <v>9.0155047204066818</v>
      </c>
      <c r="BM53" s="73"/>
      <c r="BN53" s="62">
        <f t="shared" si="25"/>
        <v>0.78222099924596411</v>
      </c>
      <c r="BO53" s="78">
        <f t="shared" si="26"/>
        <v>-853</v>
      </c>
      <c r="BP53" s="40"/>
      <c r="BQ53" s="40"/>
      <c r="BR53" s="31"/>
    </row>
    <row r="54" spans="1:70" ht="12.75" customHeight="1">
      <c r="A54" s="1">
        <v>10885</v>
      </c>
      <c r="B54" s="1">
        <f t="shared" si="0"/>
        <v>-8935</v>
      </c>
      <c r="C54" s="2">
        <v>64</v>
      </c>
      <c r="F54" s="18">
        <f t="shared" si="6"/>
        <v>-8753.5841965784421</v>
      </c>
      <c r="G54" s="18">
        <f t="shared" si="7"/>
        <v>-8744.0365116811463</v>
      </c>
      <c r="H54" s="14">
        <f t="shared" si="47"/>
        <v>26.65</v>
      </c>
      <c r="I54" s="18">
        <f t="shared" si="57"/>
        <v>32.616666666666667</v>
      </c>
      <c r="J54" s="18">
        <f t="shared" si="58"/>
        <v>37.144444444444439</v>
      </c>
      <c r="K54" s="87">
        <f t="shared" si="59"/>
        <v>-5.9666666666666686</v>
      </c>
      <c r="L54" s="88">
        <f t="shared" si="60"/>
        <v>-10.49444444444444</v>
      </c>
      <c r="P54" s="37">
        <f t="shared" si="8"/>
        <v>3</v>
      </c>
      <c r="Q54" s="40" t="str">
        <f t="shared" si="48"/>
        <v xml:space="preserve"> </v>
      </c>
      <c r="R54" s="40">
        <f t="shared" si="49"/>
        <v>8.5388888888888843</v>
      </c>
      <c r="S54" s="73"/>
      <c r="T54" s="93">
        <f t="shared" si="20"/>
        <v>-0.67647110129125521</v>
      </c>
      <c r="U54" s="78">
        <f t="shared" ref="U54" si="113">U53</f>
        <v>2</v>
      </c>
      <c r="V54" s="65">
        <f t="shared" si="23"/>
        <v>0.98951823786104554</v>
      </c>
      <c r="W54" s="65">
        <f t="shared" si="24"/>
        <v>4.99</v>
      </c>
      <c r="X54" s="78">
        <f t="shared" si="30"/>
        <v>0</v>
      </c>
      <c r="Y54" s="78">
        <f t="shared" si="3"/>
        <v>-0.25476949437614682</v>
      </c>
      <c r="Z54" s="78">
        <f t="shared" si="38"/>
        <v>-11.82</v>
      </c>
      <c r="AD54" s="31"/>
      <c r="AF54" s="18">
        <f t="shared" si="12"/>
        <v>-6786.7611077353267</v>
      </c>
      <c r="AG54" s="18">
        <f t="shared" si="13"/>
        <v>-6758.1180530434376</v>
      </c>
      <c r="AH54" s="14">
        <f t="shared" si="22"/>
        <v>51.333333333333336</v>
      </c>
      <c r="AI54" s="14">
        <f t="shared" si="32"/>
        <v>49.247777777777777</v>
      </c>
      <c r="AJ54" s="18">
        <f t="shared" si="39"/>
        <v>42.836666666666673</v>
      </c>
      <c r="AK54" s="18">
        <f t="shared" si="34"/>
        <v>6.4111111111111043</v>
      </c>
      <c r="AL54" s="87">
        <f t="shared" si="95"/>
        <v>8.4966666666666626</v>
      </c>
      <c r="AM54" s="19"/>
      <c r="AP54" s="37">
        <f t="shared" si="96"/>
        <v>3</v>
      </c>
      <c r="AQ54" s="40" t="str">
        <f t="shared" si="97"/>
        <v xml:space="preserve"> </v>
      </c>
      <c r="AR54" s="40">
        <f t="shared" si="98"/>
        <v>22.239629629629633</v>
      </c>
      <c r="AS54" s="73"/>
      <c r="AT54" s="62">
        <f t="shared" si="36"/>
        <v>0.95966143188532138</v>
      </c>
      <c r="AU54" s="78">
        <f t="shared" si="37"/>
        <v>-33.9</v>
      </c>
      <c r="AV54" s="62"/>
      <c r="AW54" s="40"/>
      <c r="AZ54" s="18">
        <f t="shared" si="16"/>
        <v>-1917.4418102060474</v>
      </c>
      <c r="BA54" s="18">
        <f t="shared" si="17"/>
        <v>-1831.5126461303776</v>
      </c>
      <c r="BB54" s="14">
        <f t="shared" si="81"/>
        <v>39.035294117647055</v>
      </c>
      <c r="BC54" s="14">
        <f t="shared" si="31"/>
        <v>37.851089324618734</v>
      </c>
      <c r="BD54" s="14">
        <f t="shared" si="42"/>
        <v>3.3830791575889663</v>
      </c>
      <c r="BE54" s="18">
        <f t="shared" si="82"/>
        <v>34.468010167029767</v>
      </c>
      <c r="BF54" s="87">
        <f t="shared" si="83"/>
        <v>4.5672839506172878</v>
      </c>
      <c r="BG54" s="19"/>
      <c r="BH54" s="29"/>
      <c r="BI54" s="49"/>
      <c r="BJ54" s="37">
        <f t="shared" si="18"/>
        <v>1</v>
      </c>
      <c r="BK54" s="40" t="str">
        <f t="shared" si="84"/>
        <v xml:space="preserve"> </v>
      </c>
      <c r="BL54" s="40">
        <f t="shared" si="85"/>
        <v>9.0155047204066818</v>
      </c>
      <c r="BM54" s="73"/>
      <c r="BN54" s="62">
        <f t="shared" si="25"/>
        <v>0.99967340554441686</v>
      </c>
      <c r="BO54" s="78">
        <f t="shared" si="26"/>
        <v>-853</v>
      </c>
      <c r="BP54" s="40"/>
      <c r="BQ54" s="40"/>
      <c r="BR54" s="31"/>
    </row>
    <row r="55" spans="1:70" ht="12.75" customHeight="1">
      <c r="A55" s="1">
        <v>10875</v>
      </c>
      <c r="B55" s="1">
        <f t="shared" si="0"/>
        <v>-8925</v>
      </c>
      <c r="C55" s="2">
        <v>57.1</v>
      </c>
      <c r="F55" s="18">
        <f t="shared" si="6"/>
        <v>-8734.4888267838487</v>
      </c>
      <c r="G55" s="18">
        <f t="shared" si="7"/>
        <v>-8724.9411418865529</v>
      </c>
      <c r="H55" s="14">
        <f t="shared" si="47"/>
        <v>24.4</v>
      </c>
      <c r="I55" s="18">
        <f t="shared" si="57"/>
        <v>30.016666666666666</v>
      </c>
      <c r="J55" s="18">
        <f t="shared" si="58"/>
        <v>37.272222222222226</v>
      </c>
      <c r="K55" s="87">
        <f t="shared" si="59"/>
        <v>-5.6166666666666671</v>
      </c>
      <c r="L55" s="88">
        <f t="shared" si="60"/>
        <v>-12.872222222222227</v>
      </c>
      <c r="P55" s="37">
        <f t="shared" si="8"/>
        <v>4</v>
      </c>
      <c r="Q55" s="40" t="str">
        <f t="shared" si="48"/>
        <v xml:space="preserve"> </v>
      </c>
      <c r="R55" s="40">
        <f t="shared" si="49"/>
        <v>13.000000000000007</v>
      </c>
      <c r="S55" s="73"/>
      <c r="T55" s="93">
        <f t="shared" si="20"/>
        <v>-0.29956546600340578</v>
      </c>
      <c r="U55" s="78">
        <f t="shared" ref="U55" si="114">U54</f>
        <v>2</v>
      </c>
      <c r="V55" s="65">
        <f t="shared" si="23"/>
        <v>0.34006880177742849</v>
      </c>
      <c r="W55" s="65">
        <f t="shared" si="24"/>
        <v>4.99</v>
      </c>
      <c r="X55" s="78">
        <f t="shared" si="30"/>
        <v>0</v>
      </c>
      <c r="Y55" s="78">
        <f t="shared" si="3"/>
        <v>0.42641202796268912</v>
      </c>
      <c r="Z55" s="78">
        <f t="shared" si="38"/>
        <v>-11.82</v>
      </c>
      <c r="AD55" s="31"/>
      <c r="AF55" s="18">
        <f t="shared" si="12"/>
        <v>-6729.4749983515467</v>
      </c>
      <c r="AG55" s="18">
        <f t="shared" si="13"/>
        <v>-6700.8319436596576</v>
      </c>
      <c r="AH55" s="14">
        <f t="shared" si="22"/>
        <v>53.75</v>
      </c>
      <c r="AI55" s="14">
        <f t="shared" si="32"/>
        <v>46.433333333333337</v>
      </c>
      <c r="AJ55" s="18">
        <f t="shared" si="39"/>
        <v>43.510740740740744</v>
      </c>
      <c r="AK55" s="18">
        <f t="shared" si="34"/>
        <v>2.9225925925925935</v>
      </c>
      <c r="AL55" s="87">
        <f t="shared" si="95"/>
        <v>10.239259259259256</v>
      </c>
      <c r="AM55" s="19"/>
      <c r="AP55" s="37">
        <f t="shared" si="96"/>
        <v>4</v>
      </c>
      <c r="AQ55" s="40" t="str">
        <f t="shared" si="97"/>
        <v xml:space="preserve"> </v>
      </c>
      <c r="AR55" s="40">
        <f t="shared" si="98"/>
        <v>22.239629629629633</v>
      </c>
      <c r="AS55" s="73"/>
      <c r="AT55" s="62">
        <f t="shared" si="36"/>
        <v>0.55441829673511522</v>
      </c>
      <c r="AU55" s="78">
        <f t="shared" si="37"/>
        <v>-33.9</v>
      </c>
      <c r="AV55" s="62"/>
      <c r="AW55" s="40"/>
      <c r="AZ55" s="18">
        <f t="shared" si="16"/>
        <v>-1745.5834820547084</v>
      </c>
      <c r="BA55" s="18">
        <f t="shared" si="17"/>
        <v>-1659.6543179790385</v>
      </c>
      <c r="BB55" s="14">
        <f t="shared" si="81"/>
        <v>30.594444444444441</v>
      </c>
      <c r="BC55" s="14">
        <f t="shared" si="31"/>
        <v>32.794226579520689</v>
      </c>
      <c r="BD55" s="14">
        <f t="shared" si="42"/>
        <v>-1.9711692084241221</v>
      </c>
      <c r="BE55" s="18">
        <f t="shared" si="82"/>
        <v>34.765395787944811</v>
      </c>
      <c r="BF55" s="87">
        <f t="shared" si="83"/>
        <v>-4.17095134350037</v>
      </c>
      <c r="BG55" s="19"/>
      <c r="BH55" s="29"/>
      <c r="BI55" s="49"/>
      <c r="BJ55" s="37">
        <f t="shared" si="18"/>
        <v>2</v>
      </c>
      <c r="BK55" s="40" t="str">
        <f t="shared" si="84"/>
        <v xml:space="preserve"> </v>
      </c>
      <c r="BL55" s="40">
        <f t="shared" si="85"/>
        <v>9.0155047204066818</v>
      </c>
      <c r="BM55" s="73"/>
      <c r="BN55" s="62">
        <f t="shared" si="25"/>
        <v>0.74936751525628731</v>
      </c>
      <c r="BO55" s="78">
        <f t="shared" si="26"/>
        <v>-853</v>
      </c>
      <c r="BP55" s="40"/>
      <c r="BQ55" s="40"/>
      <c r="BR55" s="31"/>
    </row>
    <row r="56" spans="1:70" ht="12.75" customHeight="1">
      <c r="A56" s="1">
        <v>10865</v>
      </c>
      <c r="B56" s="1">
        <f t="shared" si="0"/>
        <v>-8915</v>
      </c>
      <c r="C56" s="2">
        <v>49.2</v>
      </c>
      <c r="F56" s="18">
        <f t="shared" si="6"/>
        <v>-8715.3934569892554</v>
      </c>
      <c r="G56" s="18">
        <f t="shared" si="7"/>
        <v>-8705.8457720919596</v>
      </c>
      <c r="H56" s="14">
        <f t="shared" si="47"/>
        <v>39</v>
      </c>
      <c r="I56" s="18">
        <f t="shared" si="57"/>
        <v>30.599999999999998</v>
      </c>
      <c r="J56" s="18">
        <f t="shared" si="58"/>
        <v>36.87777777777778</v>
      </c>
      <c r="K56" s="87">
        <f t="shared" si="59"/>
        <v>8.4000000000000021</v>
      </c>
      <c r="L56" s="88">
        <f t="shared" si="60"/>
        <v>2.12222222222222</v>
      </c>
      <c r="P56" s="37">
        <f t="shared" si="8"/>
        <v>5</v>
      </c>
      <c r="Q56" s="40" t="str">
        <f t="shared" si="48"/>
        <v xml:space="preserve"> </v>
      </c>
      <c r="R56" s="40">
        <f t="shared" si="49"/>
        <v>16.266666666666666</v>
      </c>
      <c r="S56" s="73"/>
      <c r="T56" s="93">
        <f t="shared" si="20"/>
        <v>0.97603656729452903</v>
      </c>
      <c r="U56" s="78">
        <f t="shared" ref="U56" si="115">U55</f>
        <v>2</v>
      </c>
      <c r="V56" s="65">
        <f t="shared" si="23"/>
        <v>-0.85301260646649046</v>
      </c>
      <c r="W56" s="65">
        <f t="shared" si="24"/>
        <v>4.99</v>
      </c>
      <c r="X56" s="78">
        <f t="shared" si="30"/>
        <v>0</v>
      </c>
      <c r="Y56" s="78">
        <f t="shared" si="3"/>
        <v>0.90807062337590083</v>
      </c>
      <c r="Z56" s="78">
        <f t="shared" si="38"/>
        <v>-11.82</v>
      </c>
      <c r="AD56" s="31"/>
      <c r="AF56" s="18">
        <f t="shared" si="12"/>
        <v>-6672.1888889677666</v>
      </c>
      <c r="AG56" s="18">
        <f t="shared" si="13"/>
        <v>-6643.5458342758775</v>
      </c>
      <c r="AH56" s="14">
        <f t="shared" si="22"/>
        <v>34.216666666666669</v>
      </c>
      <c r="AI56" s="14">
        <f t="shared" si="32"/>
        <v>40.595555555555556</v>
      </c>
      <c r="AJ56" s="18">
        <f t="shared" si="39"/>
        <v>40.961851851851847</v>
      </c>
      <c r="AK56" s="18">
        <f t="shared" si="34"/>
        <v>-0.36629629629629079</v>
      </c>
      <c r="AL56" s="87">
        <f t="shared" si="95"/>
        <v>-6.7451851851851785</v>
      </c>
      <c r="AM56" s="19"/>
      <c r="AP56" s="37">
        <f t="shared" si="96"/>
        <v>5</v>
      </c>
      <c r="AQ56" s="40" t="str">
        <f t="shared" si="97"/>
        <v xml:space="preserve"> </v>
      </c>
      <c r="AR56" s="40">
        <f t="shared" si="98"/>
        <v>11.542962962962967</v>
      </c>
      <c r="AS56" s="73"/>
      <c r="AT56" s="62">
        <f t="shared" si="36"/>
        <v>-0.11024332113049158</v>
      </c>
      <c r="AU56" s="78">
        <f t="shared" si="37"/>
        <v>-33.9</v>
      </c>
      <c r="AV56" s="62"/>
      <c r="AW56" s="40"/>
      <c r="AZ56" s="18">
        <f t="shared" si="16"/>
        <v>-1573.7251539033693</v>
      </c>
      <c r="BA56" s="18">
        <f t="shared" si="17"/>
        <v>-1487.7959898276995</v>
      </c>
      <c r="BB56" s="14">
        <f t="shared" si="81"/>
        <v>28.752941176470593</v>
      </c>
      <c r="BC56" s="14">
        <f t="shared" si="31"/>
        <v>28.198148148148146</v>
      </c>
      <c r="BD56" s="14">
        <f t="shared" si="42"/>
        <v>-4.3535221496005825</v>
      </c>
      <c r="BE56" s="18">
        <f t="shared" si="82"/>
        <v>32.551670297748728</v>
      </c>
      <c r="BF56" s="87">
        <f t="shared" si="83"/>
        <v>-3.7987291212781358</v>
      </c>
      <c r="BG56" s="19"/>
      <c r="BH56" s="29"/>
      <c r="BI56" s="49"/>
      <c r="BJ56" s="37">
        <f t="shared" si="18"/>
        <v>3</v>
      </c>
      <c r="BK56" s="40" t="str">
        <f t="shared" si="84"/>
        <v xml:space="preserve"> </v>
      </c>
      <c r="BL56" s="40">
        <f t="shared" si="85"/>
        <v>9.0155047204066818</v>
      </c>
      <c r="BM56" s="73"/>
      <c r="BN56" s="62">
        <f t="shared" si="25"/>
        <v>0.14842423628749188</v>
      </c>
      <c r="BO56" s="78">
        <f t="shared" si="26"/>
        <v>-853</v>
      </c>
      <c r="BP56" s="40"/>
      <c r="BQ56" s="40"/>
      <c r="BR56" s="31"/>
    </row>
    <row r="57" spans="1:70" ht="12.75" customHeight="1">
      <c r="A57" s="1">
        <v>10855</v>
      </c>
      <c r="B57" s="1">
        <f t="shared" si="0"/>
        <v>-8905</v>
      </c>
      <c r="C57" s="2">
        <v>44.5</v>
      </c>
      <c r="F57" s="18">
        <f t="shared" si="6"/>
        <v>-8696.298087194662</v>
      </c>
      <c r="G57" s="18">
        <f t="shared" si="7"/>
        <v>-8686.7504022973662</v>
      </c>
      <c r="H57" s="14">
        <f t="shared" si="47"/>
        <v>28.4</v>
      </c>
      <c r="I57" s="18">
        <f t="shared" si="57"/>
        <v>38.183333333333337</v>
      </c>
      <c r="J57" s="18">
        <f t="shared" si="58"/>
        <v>35.905555555555559</v>
      </c>
      <c r="K57" s="87">
        <f t="shared" si="59"/>
        <v>-9.7833333333333385</v>
      </c>
      <c r="L57" s="88">
        <f t="shared" si="60"/>
        <v>-7.50555555555556</v>
      </c>
      <c r="P57" s="37">
        <f t="shared" si="8"/>
        <v>6</v>
      </c>
      <c r="Q57" s="40" t="str">
        <f t="shared" si="48"/>
        <v xml:space="preserve"> </v>
      </c>
      <c r="R57" s="40">
        <f t="shared" si="49"/>
        <v>16.266666666666666</v>
      </c>
      <c r="S57" s="73"/>
      <c r="T57" s="93">
        <f t="shared" si="20"/>
        <v>-0.67647110129123933</v>
      </c>
      <c r="U57" s="78">
        <f t="shared" ref="U57" si="116">U56</f>
        <v>2</v>
      </c>
      <c r="V57" s="65">
        <f t="shared" si="23"/>
        <v>-0.68247311474194261</v>
      </c>
      <c r="W57" s="65">
        <f t="shared" si="24"/>
        <v>4.99</v>
      </c>
      <c r="X57" s="78">
        <f t="shared" si="30"/>
        <v>0</v>
      </c>
      <c r="Y57" s="78">
        <f t="shared" si="3"/>
        <v>0.96483288203075535</v>
      </c>
      <c r="Z57" s="78">
        <f t="shared" si="38"/>
        <v>-11.82</v>
      </c>
      <c r="AD57" s="31"/>
      <c r="AF57" s="18">
        <f t="shared" si="12"/>
        <v>-6614.9027795839866</v>
      </c>
      <c r="AG57" s="18">
        <f t="shared" si="13"/>
        <v>-6586.2597248920974</v>
      </c>
      <c r="AH57" s="14">
        <f t="shared" si="22"/>
        <v>33.820000000000007</v>
      </c>
      <c r="AI57" s="14">
        <f t="shared" si="32"/>
        <v>38.645555555555553</v>
      </c>
      <c r="AJ57" s="18">
        <f t="shared" si="39"/>
        <v>36.139629629629631</v>
      </c>
      <c r="AK57" s="18">
        <f t="shared" si="34"/>
        <v>2.5059259259259221</v>
      </c>
      <c r="AL57" s="87">
        <f t="shared" si="95"/>
        <v>-2.3196296296296239</v>
      </c>
      <c r="AM57" s="19"/>
      <c r="AP57" s="37">
        <f t="shared" si="96"/>
        <v>6</v>
      </c>
      <c r="AQ57" s="40" t="str">
        <f t="shared" si="97"/>
        <v xml:space="preserve"> </v>
      </c>
      <c r="AR57" s="40">
        <f t="shared" si="98"/>
        <v>11.542962962962967</v>
      </c>
      <c r="AS57" s="73"/>
      <c r="AT57" s="62">
        <f t="shared" si="36"/>
        <v>-0.7233208638211015</v>
      </c>
      <c r="AU57" s="78">
        <f t="shared" si="37"/>
        <v>-33.9</v>
      </c>
      <c r="AV57" s="62"/>
      <c r="AW57" s="40"/>
      <c r="AZ57" s="18">
        <f t="shared" si="16"/>
        <v>-1401.8668257520303</v>
      </c>
      <c r="BA57" s="18">
        <f t="shared" si="17"/>
        <v>-1315.9376616763604</v>
      </c>
      <c r="BB57" s="14">
        <f t="shared" si="81"/>
        <v>25.247058823529407</v>
      </c>
      <c r="BC57" s="14">
        <f t="shared" si="31"/>
        <v>29.739215686274509</v>
      </c>
      <c r="BD57" s="14">
        <f t="shared" si="42"/>
        <v>-2.9235657225853338</v>
      </c>
      <c r="BE57" s="18">
        <f t="shared" si="82"/>
        <v>32.662781408859843</v>
      </c>
      <c r="BF57" s="87">
        <f t="shared" si="83"/>
        <v>-7.4157225853304354</v>
      </c>
      <c r="BG57" s="19"/>
      <c r="BH57" s="29"/>
      <c r="BI57" s="49"/>
      <c r="BJ57" s="37">
        <f t="shared" si="18"/>
        <v>4</v>
      </c>
      <c r="BK57" s="40" t="str">
        <f t="shared" si="84"/>
        <v xml:space="preserve"> </v>
      </c>
      <c r="BL57" s="40">
        <f t="shared" si="85"/>
        <v>4.5672839506172878</v>
      </c>
      <c r="BM57" s="73"/>
      <c r="BN57" s="62">
        <f t="shared" si="25"/>
        <v>-0.52196839239186632</v>
      </c>
      <c r="BO57" s="78">
        <f t="shared" si="26"/>
        <v>-853</v>
      </c>
      <c r="BP57" s="40"/>
      <c r="BQ57" s="40"/>
      <c r="BR57" s="31"/>
    </row>
    <row r="58" spans="1:70" ht="12.75" customHeight="1">
      <c r="A58" s="1">
        <v>10845</v>
      </c>
      <c r="B58" s="1">
        <f t="shared" si="0"/>
        <v>-8895</v>
      </c>
      <c r="C58" s="2">
        <v>45.3</v>
      </c>
      <c r="F58" s="18">
        <f t="shared" si="6"/>
        <v>-8677.2027174000687</v>
      </c>
      <c r="G58" s="18">
        <f t="shared" si="7"/>
        <v>-8667.6550325027729</v>
      </c>
      <c r="H58" s="14">
        <f t="shared" si="47"/>
        <v>47.150000000000006</v>
      </c>
      <c r="I58" s="18">
        <f t="shared" si="57"/>
        <v>42.550000000000004</v>
      </c>
      <c r="J58" s="18">
        <f t="shared" si="58"/>
        <v>34.15</v>
      </c>
      <c r="K58" s="87">
        <f t="shared" si="59"/>
        <v>4.6000000000000014</v>
      </c>
      <c r="L58" s="88">
        <f t="shared" si="60"/>
        <v>13.000000000000007</v>
      </c>
      <c r="P58" s="37">
        <f t="shared" si="8"/>
        <v>7</v>
      </c>
      <c r="Q58" s="40" t="str">
        <f t="shared" si="48"/>
        <v xml:space="preserve"> </v>
      </c>
      <c r="R58" s="40">
        <f t="shared" si="49"/>
        <v>16.266666666666666</v>
      </c>
      <c r="S58" s="73"/>
      <c r="T58" s="93">
        <f t="shared" si="20"/>
        <v>-0.29956546600342637</v>
      </c>
      <c r="U58" s="78">
        <f t="shared" ref="U58" si="117">U57</f>
        <v>2</v>
      </c>
      <c r="V58" s="65">
        <f t="shared" si="23"/>
        <v>0.57906385565255558</v>
      </c>
      <c r="W58" s="65">
        <f t="shared" si="24"/>
        <v>4.99</v>
      </c>
      <c r="X58" s="78">
        <f t="shared" si="30"/>
        <v>0</v>
      </c>
      <c r="Y58" s="78">
        <f t="shared" si="3"/>
        <v>0.57013911226030445</v>
      </c>
      <c r="Z58" s="78">
        <f t="shared" si="38"/>
        <v>-11.82</v>
      </c>
      <c r="AA58" s="75"/>
      <c r="AB58" s="65"/>
      <c r="AC58" s="40"/>
      <c r="AD58" s="31"/>
      <c r="AF58" s="18">
        <f t="shared" si="12"/>
        <v>-6557.6166702002065</v>
      </c>
      <c r="AG58" s="18">
        <f t="shared" si="13"/>
        <v>-6528.9736155083174</v>
      </c>
      <c r="AH58" s="14">
        <f t="shared" si="22"/>
        <v>47.9</v>
      </c>
      <c r="AI58" s="14">
        <f t="shared" si="32"/>
        <v>37.012222222222221</v>
      </c>
      <c r="AJ58" s="18">
        <f t="shared" si="39"/>
        <v>36.357037037037031</v>
      </c>
      <c r="AK58" s="18">
        <f t="shared" si="34"/>
        <v>0.65518518518518931</v>
      </c>
      <c r="AL58" s="87">
        <f t="shared" si="95"/>
        <v>11.542962962962967</v>
      </c>
      <c r="AM58" s="19"/>
      <c r="AP58" s="37">
        <f t="shared" si="96"/>
        <v>7</v>
      </c>
      <c r="AQ58" s="40">
        <f t="shared" si="97"/>
        <v>11.542962962962967</v>
      </c>
      <c r="AR58" s="40">
        <f t="shared" si="98"/>
        <v>11.542962962962967</v>
      </c>
      <c r="AS58" s="73"/>
      <c r="AT58" s="62">
        <f t="shared" si="36"/>
        <v>-0.99794853551384277</v>
      </c>
      <c r="AU58" s="78">
        <f t="shared" si="37"/>
        <v>-33.9</v>
      </c>
      <c r="AV58" s="62"/>
      <c r="AW58" s="40"/>
      <c r="AZ58" s="18">
        <f t="shared" si="16"/>
        <v>-1230.0084976006913</v>
      </c>
      <c r="BA58" s="18">
        <f t="shared" si="17"/>
        <v>-1144.0793335250214</v>
      </c>
      <c r="BB58" s="91">
        <f t="shared" si="81"/>
        <v>35.217647058823523</v>
      </c>
      <c r="BC58" s="14">
        <f t="shared" si="31"/>
        <v>31.511764705882353</v>
      </c>
      <c r="BD58" s="14">
        <f t="shared" si="42"/>
        <v>-0.25951343500363322</v>
      </c>
      <c r="BE58" s="18">
        <f t="shared" si="82"/>
        <v>31.771278140885986</v>
      </c>
      <c r="BF58" s="87">
        <f t="shared" si="83"/>
        <v>3.4463689179375372</v>
      </c>
      <c r="BG58" s="19"/>
      <c r="BH58" s="29"/>
      <c r="BI58" s="49"/>
      <c r="BJ58" s="37">
        <f t="shared" si="18"/>
        <v>5</v>
      </c>
      <c r="BK58" s="40" t="str">
        <f t="shared" si="84"/>
        <v xml:space="preserve"> </v>
      </c>
      <c r="BL58" s="40">
        <f t="shared" si="85"/>
        <v>10.077777777777783</v>
      </c>
      <c r="BM58" s="73"/>
      <c r="BN58" s="62">
        <f t="shared" si="25"/>
        <v>-0.94812620923855984</v>
      </c>
      <c r="BO58" s="78">
        <f t="shared" si="26"/>
        <v>-853</v>
      </c>
      <c r="BP58" s="40"/>
      <c r="BQ58" s="40"/>
      <c r="BR58" s="31"/>
    </row>
    <row r="59" spans="1:70" ht="12.75" customHeight="1">
      <c r="A59" s="1">
        <v>10835</v>
      </c>
      <c r="B59" s="1">
        <f t="shared" si="0"/>
        <v>-8885</v>
      </c>
      <c r="C59" s="2">
        <v>58.7</v>
      </c>
      <c r="F59" s="18">
        <f t="shared" si="6"/>
        <v>-8658.1073476054753</v>
      </c>
      <c r="G59" s="18">
        <f t="shared" si="7"/>
        <v>-8648.5596627081795</v>
      </c>
      <c r="H59" s="14">
        <f t="shared" si="47"/>
        <v>52.1</v>
      </c>
      <c r="I59" s="18">
        <f t="shared" si="57"/>
        <v>44.033333333333331</v>
      </c>
      <c r="J59" s="18">
        <f t="shared" si="58"/>
        <v>35.833333333333336</v>
      </c>
      <c r="K59" s="87">
        <f t="shared" si="59"/>
        <v>8.06666666666667</v>
      </c>
      <c r="L59" s="88">
        <f t="shared" si="60"/>
        <v>16.266666666666666</v>
      </c>
      <c r="P59" s="37">
        <f t="shared" si="8"/>
        <v>8</v>
      </c>
      <c r="Q59" s="40">
        <f t="shared" si="48"/>
        <v>16.266666666666666</v>
      </c>
      <c r="R59" s="40">
        <f t="shared" si="49"/>
        <v>16.266666666666666</v>
      </c>
      <c r="S59" s="73"/>
      <c r="T59" s="93">
        <f t="shared" si="20"/>
        <v>0.97603656729453381</v>
      </c>
      <c r="U59" s="78">
        <f t="shared" ref="U59" si="118">U58</f>
        <v>2</v>
      </c>
      <c r="V59" s="65">
        <f t="shared" si="23"/>
        <v>0.91491277642361257</v>
      </c>
      <c r="W59" s="65">
        <f t="shared" si="24"/>
        <v>4.99</v>
      </c>
      <c r="X59" s="78">
        <f t="shared" si="30"/>
        <v>0</v>
      </c>
      <c r="Y59" s="78">
        <f t="shared" si="3"/>
        <v>-9.1329084527085894E-2</v>
      </c>
      <c r="Z59" s="78">
        <f t="shared" si="38"/>
        <v>-11.82</v>
      </c>
      <c r="AA59" s="75"/>
      <c r="AB59" s="65"/>
      <c r="AC59" s="40"/>
      <c r="AD59" s="31"/>
      <c r="AF59" s="18">
        <f t="shared" si="12"/>
        <v>-6500.3305608164264</v>
      </c>
      <c r="AG59" s="18">
        <f t="shared" si="13"/>
        <v>-6471.6875061245373</v>
      </c>
      <c r="AH59" s="14">
        <f t="shared" si="22"/>
        <v>29.316666666666666</v>
      </c>
      <c r="AI59" s="14">
        <f t="shared" si="32"/>
        <v>30.592222222222222</v>
      </c>
      <c r="AJ59" s="18">
        <f t="shared" si="39"/>
        <v>33.349629629629625</v>
      </c>
      <c r="AK59" s="18">
        <f t="shared" si="34"/>
        <v>-2.7574074074074026</v>
      </c>
      <c r="AL59" s="87">
        <f t="shared" si="95"/>
        <v>-4.0329629629629586</v>
      </c>
      <c r="AM59" s="19"/>
      <c r="AP59" s="37">
        <f t="shared" si="96"/>
        <v>8</v>
      </c>
      <c r="AQ59" s="40" t="str">
        <f t="shared" si="97"/>
        <v xml:space="preserve"> </v>
      </c>
      <c r="AR59" s="40">
        <f t="shared" si="98"/>
        <v>14.735555555555557</v>
      </c>
      <c r="AS59" s="73"/>
      <c r="AT59" s="62">
        <f t="shared" si="36"/>
        <v>-0.80562499647709385</v>
      </c>
      <c r="AU59" s="78">
        <f t="shared" si="37"/>
        <v>-33.9</v>
      </c>
      <c r="AV59" s="62"/>
      <c r="AW59" s="40"/>
      <c r="AZ59" s="18">
        <f t="shared" si="16"/>
        <v>-1058.1501694493522</v>
      </c>
      <c r="BA59" s="18">
        <f t="shared" si="17"/>
        <v>-972.22100537368237</v>
      </c>
      <c r="BB59" s="14">
        <f t="shared" si="81"/>
        <v>34.070588235294117</v>
      </c>
      <c r="BC59" s="14">
        <f t="shared" si="31"/>
        <v>28.596078431372547</v>
      </c>
      <c r="BD59" s="14">
        <f t="shared" si="42"/>
        <v>-2.2935003631082047</v>
      </c>
      <c r="BE59" s="18">
        <f t="shared" si="82"/>
        <v>30.889578794480752</v>
      </c>
      <c r="BF59" s="87">
        <f t="shared" si="83"/>
        <v>3.1810094408133658</v>
      </c>
      <c r="BG59" s="19"/>
      <c r="BH59" s="29"/>
      <c r="BI59" s="49"/>
      <c r="BJ59" s="37">
        <f t="shared" si="18"/>
        <v>6</v>
      </c>
      <c r="BK59" s="40" t="str">
        <f t="shared" si="84"/>
        <v xml:space="preserve"> </v>
      </c>
      <c r="BL59" s="40">
        <f t="shared" si="85"/>
        <v>10.077777777777783</v>
      </c>
      <c r="BM59" s="73"/>
      <c r="BN59" s="62">
        <f t="shared" si="25"/>
        <v>-0.93064523553345446</v>
      </c>
      <c r="BO59" s="78">
        <f t="shared" si="26"/>
        <v>-853</v>
      </c>
      <c r="BP59" s="40"/>
      <c r="BQ59" s="40"/>
      <c r="BR59" s="31"/>
    </row>
    <row r="60" spans="1:70" ht="12.75" customHeight="1">
      <c r="A60" s="1">
        <v>10825</v>
      </c>
      <c r="B60" s="1">
        <f t="shared" si="0"/>
        <v>-8875</v>
      </c>
      <c r="C60" s="2">
        <v>76.2</v>
      </c>
      <c r="F60" s="18">
        <f t="shared" si="6"/>
        <v>-8639.0119778108819</v>
      </c>
      <c r="G60" s="18">
        <f t="shared" si="7"/>
        <v>-8629.4642929135862</v>
      </c>
      <c r="H60" s="14">
        <f t="shared" si="47"/>
        <v>32.85</v>
      </c>
      <c r="I60" s="18">
        <f t="shared" si="57"/>
        <v>36.916666666666664</v>
      </c>
      <c r="J60" s="18">
        <f t="shared" si="58"/>
        <v>36.31111111111111</v>
      </c>
      <c r="K60" s="87">
        <f t="shared" si="59"/>
        <v>-4.0666666666666629</v>
      </c>
      <c r="L60" s="88">
        <f t="shared" si="60"/>
        <v>-3.4611111111111086</v>
      </c>
      <c r="P60" s="37">
        <f t="shared" si="8"/>
        <v>9</v>
      </c>
      <c r="Q60" s="40" t="str">
        <f t="shared" si="48"/>
        <v xml:space="preserve"> </v>
      </c>
      <c r="R60" s="40">
        <f t="shared" si="49"/>
        <v>16.266666666666666</v>
      </c>
      <c r="S60" s="73"/>
      <c r="T60" s="93">
        <f t="shared" si="20"/>
        <v>-0.67647110129139087</v>
      </c>
      <c r="U60" s="78">
        <f t="shared" ref="U60" si="119">U59</f>
        <v>2</v>
      </c>
      <c r="V60" s="65">
        <f t="shared" si="23"/>
        <v>-0.2118124478081779</v>
      </c>
      <c r="W60" s="65">
        <f t="shared" si="24"/>
        <v>4.99</v>
      </c>
      <c r="X60" s="78">
        <f t="shared" si="30"/>
        <v>0</v>
      </c>
      <c r="Y60" s="78">
        <f t="shared" si="3"/>
        <v>-0.71006338765462806</v>
      </c>
      <c r="Z60" s="78">
        <f t="shared" si="38"/>
        <v>-11.82</v>
      </c>
      <c r="AA60" s="75"/>
      <c r="AB60" s="65"/>
      <c r="AC60" s="40"/>
      <c r="AD60" s="31"/>
      <c r="AF60" s="18">
        <f t="shared" si="12"/>
        <v>-6443.0444514326464</v>
      </c>
      <c r="AG60" s="18">
        <f t="shared" si="13"/>
        <v>-6414.4013967407573</v>
      </c>
      <c r="AH60" s="14">
        <f t="shared" si="22"/>
        <v>14.559999999999999</v>
      </c>
      <c r="AI60" s="14">
        <f t="shared" si="32"/>
        <v>20.525555555555556</v>
      </c>
      <c r="AJ60" s="18">
        <f t="shared" si="39"/>
        <v>29.746296296296293</v>
      </c>
      <c r="AK60" s="18">
        <f t="shared" si="34"/>
        <v>-9.2207407407407374</v>
      </c>
      <c r="AL60" s="87">
        <f t="shared" si="95"/>
        <v>-15.186296296296295</v>
      </c>
      <c r="AM60" s="19"/>
      <c r="AP60" s="37">
        <f t="shared" si="96"/>
        <v>9</v>
      </c>
      <c r="AQ60" s="40" t="str">
        <f t="shared" si="97"/>
        <v xml:space="preserve"> </v>
      </c>
      <c r="AR60" s="40">
        <f t="shared" si="98"/>
        <v>14.735555555555557</v>
      </c>
      <c r="AS60" s="73"/>
      <c r="AT60" s="62">
        <f t="shared" si="36"/>
        <v>-0.23634056806420514</v>
      </c>
      <c r="AU60" s="78">
        <f t="shared" si="37"/>
        <v>-33.9</v>
      </c>
      <c r="AV60" s="62"/>
      <c r="AW60" s="40"/>
      <c r="AZ60" s="18">
        <f t="shared" si="16"/>
        <v>-886.2918412980132</v>
      </c>
      <c r="BA60" s="18">
        <f t="shared" si="17"/>
        <v>-800.36267722234334</v>
      </c>
      <c r="BB60" s="14">
        <f t="shared" si="81"/>
        <v>16.500000000000004</v>
      </c>
      <c r="BC60" s="14">
        <f t="shared" si="31"/>
        <v>30.398039215686282</v>
      </c>
      <c r="BD60" s="14">
        <f t="shared" si="42"/>
        <v>-0.38627450980391487</v>
      </c>
      <c r="BE60" s="18">
        <f t="shared" si="82"/>
        <v>30.784313725490197</v>
      </c>
      <c r="BF60" s="87">
        <f t="shared" si="83"/>
        <v>-14.284313725490193</v>
      </c>
      <c r="BG60" s="19"/>
      <c r="BH60" s="29"/>
      <c r="BI60" s="49"/>
      <c r="BJ60" s="37">
        <f t="shared" si="18"/>
        <v>7</v>
      </c>
      <c r="BK60" s="40" t="str">
        <f t="shared" si="84"/>
        <v xml:space="preserve"> </v>
      </c>
      <c r="BL60" s="40">
        <f t="shared" si="85"/>
        <v>10.077777777777783</v>
      </c>
      <c r="BM60" s="73"/>
      <c r="BN60" s="62">
        <f t="shared" si="25"/>
        <v>-0.47770501315255109</v>
      </c>
      <c r="BO60" s="78">
        <f t="shared" si="26"/>
        <v>-853</v>
      </c>
      <c r="BP60" s="40"/>
      <c r="BQ60" s="40"/>
      <c r="BR60" s="31"/>
    </row>
    <row r="61" spans="1:70" ht="12.75" customHeight="1">
      <c r="A61" s="1">
        <v>10815</v>
      </c>
      <c r="B61" s="1">
        <f t="shared" si="0"/>
        <v>-8865</v>
      </c>
      <c r="C61" s="2">
        <v>73.099999999999994</v>
      </c>
      <c r="F61" s="18">
        <f t="shared" si="6"/>
        <v>-8619.9166080162886</v>
      </c>
      <c r="G61" s="18">
        <f t="shared" si="7"/>
        <v>-8610.3689231189928</v>
      </c>
      <c r="H61" s="14">
        <f t="shared" si="47"/>
        <v>25.799999999999997</v>
      </c>
      <c r="I61" s="18">
        <f t="shared" si="57"/>
        <v>29.883333333333336</v>
      </c>
      <c r="J61" s="18">
        <f t="shared" si="58"/>
        <v>34.50555555555556</v>
      </c>
      <c r="K61" s="87">
        <f t="shared" si="59"/>
        <v>-4.0833333333333393</v>
      </c>
      <c r="L61" s="88">
        <f t="shared" si="60"/>
        <v>-8.7055555555555628</v>
      </c>
      <c r="P61" s="37">
        <f t="shared" si="8"/>
        <v>1</v>
      </c>
      <c r="Q61" s="40" t="str">
        <f t="shared" si="48"/>
        <v xml:space="preserve"> </v>
      </c>
      <c r="R61" s="40">
        <f t="shared" si="49"/>
        <v>16.266666666666666</v>
      </c>
      <c r="S61" s="73"/>
      <c r="T61" s="93">
        <f t="shared" si="20"/>
        <v>-0.29956546600322997</v>
      </c>
      <c r="U61" s="78">
        <f t="shared" ref="U61" si="120">U60</f>
        <v>2</v>
      </c>
      <c r="V61" s="65">
        <f t="shared" si="23"/>
        <v>-0.99993554762222836</v>
      </c>
      <c r="W61" s="65">
        <f t="shared" si="24"/>
        <v>4.99</v>
      </c>
      <c r="X61" s="78">
        <f t="shared" si="30"/>
        <v>0</v>
      </c>
      <c r="Y61" s="78">
        <f t="shared" si="3"/>
        <v>-0.99655114022300517</v>
      </c>
      <c r="Z61" s="78">
        <f t="shared" si="38"/>
        <v>-11.82</v>
      </c>
      <c r="AA61" s="75"/>
      <c r="AD61" s="31"/>
      <c r="AF61" s="18">
        <f t="shared" si="12"/>
        <v>-6385.7583420488663</v>
      </c>
      <c r="AG61" s="18">
        <f t="shared" si="13"/>
        <v>-6357.1152873569772</v>
      </c>
      <c r="AH61" s="14">
        <f t="shared" si="22"/>
        <v>17.7</v>
      </c>
      <c r="AI61" s="14">
        <f t="shared" si="32"/>
        <v>25.625555555555554</v>
      </c>
      <c r="AJ61" s="18">
        <f t="shared" si="39"/>
        <v>30.766666666666666</v>
      </c>
      <c r="AK61" s="18">
        <f t="shared" si="34"/>
        <v>-5.1411111111111119</v>
      </c>
      <c r="AL61" s="87">
        <f t="shared" si="95"/>
        <v>-13.066666666666666</v>
      </c>
      <c r="AM61" s="19"/>
      <c r="AP61" s="37">
        <f t="shared" si="96"/>
        <v>1</v>
      </c>
      <c r="AQ61" s="40" t="str">
        <f t="shared" si="97"/>
        <v xml:space="preserve"> </v>
      </c>
      <c r="AR61" s="40">
        <f t="shared" si="98"/>
        <v>14.735555555555557</v>
      </c>
      <c r="AS61" s="73"/>
      <c r="AT61" s="62">
        <f t="shared" si="36"/>
        <v>0.4435302387787724</v>
      </c>
      <c r="AU61" s="78">
        <f t="shared" si="37"/>
        <v>-33.9</v>
      </c>
      <c r="AV61" s="62"/>
      <c r="AW61" s="40"/>
      <c r="AZ61" s="18">
        <f t="shared" si="16"/>
        <v>-714.43351314667416</v>
      </c>
      <c r="BA61" s="18">
        <f t="shared" si="17"/>
        <v>-628.5043490710043</v>
      </c>
      <c r="BB61" s="14">
        <f t="shared" si="81"/>
        <v>40.623529411764714</v>
      </c>
      <c r="BC61" s="14">
        <f t="shared" si="31"/>
        <v>31.007843137254909</v>
      </c>
      <c r="BD61" s="14">
        <f t="shared" si="42"/>
        <v>0.46209150326797754</v>
      </c>
      <c r="BE61" s="18">
        <f t="shared" si="82"/>
        <v>30.545751633986931</v>
      </c>
      <c r="BF61" s="87">
        <f t="shared" si="83"/>
        <v>10.077777777777783</v>
      </c>
      <c r="BG61" s="19"/>
      <c r="BH61" s="29"/>
      <c r="BI61" s="49"/>
      <c r="BJ61" s="37">
        <f t="shared" si="18"/>
        <v>8</v>
      </c>
      <c r="BK61" s="40">
        <f t="shared" si="84"/>
        <v>10.077777777777783</v>
      </c>
      <c r="BL61" s="40">
        <f t="shared" si="85"/>
        <v>10.077777777777783</v>
      </c>
      <c r="BM61" s="73"/>
      <c r="BN61" s="62">
        <f t="shared" si="25"/>
        <v>0.19875869398227727</v>
      </c>
      <c r="BO61" s="78">
        <f t="shared" si="26"/>
        <v>-853</v>
      </c>
      <c r="BP61" s="40"/>
      <c r="BQ61" s="40"/>
      <c r="BR61" s="31"/>
    </row>
    <row r="62" spans="1:70" ht="12.75" customHeight="1">
      <c r="A62" s="1">
        <v>10805</v>
      </c>
      <c r="B62" s="1">
        <f t="shared" si="0"/>
        <v>-8855</v>
      </c>
      <c r="C62" s="2">
        <v>64.3</v>
      </c>
      <c r="F62" s="18">
        <f t="shared" si="6"/>
        <v>-8600.8212382216952</v>
      </c>
      <c r="G62" s="18">
        <f t="shared" si="7"/>
        <v>-8591.2735533243995</v>
      </c>
      <c r="H62" s="14">
        <f t="shared" si="47"/>
        <v>31</v>
      </c>
      <c r="I62" s="18">
        <f t="shared" si="57"/>
        <v>32.866666666666667</v>
      </c>
      <c r="J62" s="18">
        <f t="shared" si="58"/>
        <v>34.65</v>
      </c>
      <c r="K62" s="87">
        <f t="shared" si="59"/>
        <v>-1.8666666666666671</v>
      </c>
      <c r="L62" s="88">
        <f t="shared" si="60"/>
        <v>-3.6499999999999986</v>
      </c>
      <c r="P62" s="37">
        <f t="shared" si="8"/>
        <v>2</v>
      </c>
      <c r="Q62" s="40" t="str">
        <f t="shared" si="48"/>
        <v xml:space="preserve"> </v>
      </c>
      <c r="R62" s="40">
        <f t="shared" si="49"/>
        <v>16.266666666666666</v>
      </c>
      <c r="S62" s="73"/>
      <c r="T62" s="93">
        <f t="shared" si="20"/>
        <v>0.97603656729448895</v>
      </c>
      <c r="U62" s="78">
        <f t="shared" ref="U62" si="121">U61</f>
        <v>2</v>
      </c>
      <c r="V62" s="65">
        <f t="shared" si="23"/>
        <v>-0.18956760401870373</v>
      </c>
      <c r="W62" s="65">
        <f t="shared" si="24"/>
        <v>4.99</v>
      </c>
      <c r="X62" s="78">
        <f t="shared" si="30"/>
        <v>0</v>
      </c>
      <c r="Y62" s="78">
        <f t="shared" si="3"/>
        <v>-0.81674153884881306</v>
      </c>
      <c r="Z62" s="78">
        <f t="shared" si="38"/>
        <v>-11.82</v>
      </c>
      <c r="AA62" s="75"/>
      <c r="AD62" s="31"/>
      <c r="AF62" s="18">
        <f t="shared" si="12"/>
        <v>-6328.4722326650863</v>
      </c>
      <c r="AG62" s="18">
        <f t="shared" si="13"/>
        <v>-6299.8291779731971</v>
      </c>
      <c r="AH62" s="14">
        <f t="shared" si="22"/>
        <v>44.616666666666667</v>
      </c>
      <c r="AI62" s="14">
        <f t="shared" si="32"/>
        <v>28.861111111111111</v>
      </c>
      <c r="AJ62" s="18">
        <f t="shared" si="39"/>
        <v>29.88111111111111</v>
      </c>
      <c r="AK62" s="18">
        <f t="shared" si="34"/>
        <v>-1.0199999999999996</v>
      </c>
      <c r="AL62" s="87">
        <f t="shared" si="95"/>
        <v>14.735555555555557</v>
      </c>
      <c r="AM62" s="19"/>
      <c r="AP62" s="37">
        <f t="shared" si="96"/>
        <v>2</v>
      </c>
      <c r="AQ62" s="40" t="str">
        <f t="shared" si="97"/>
        <v xml:space="preserve"> </v>
      </c>
      <c r="AR62" s="40">
        <f t="shared" si="98"/>
        <v>16.155185185185182</v>
      </c>
      <c r="AS62" s="73"/>
      <c r="AT62" s="62">
        <f t="shared" si="36"/>
        <v>0.91586831760761589</v>
      </c>
      <c r="AU62" s="78">
        <f t="shared" si="37"/>
        <v>-33.9</v>
      </c>
      <c r="AV62" s="62"/>
      <c r="AW62" s="40"/>
      <c r="AZ62" s="18">
        <f t="shared" si="16"/>
        <v>-542.57518499533512</v>
      </c>
      <c r="BA62" s="18">
        <f t="shared" si="17"/>
        <v>-456.64602091966526</v>
      </c>
      <c r="BB62" s="14">
        <f t="shared" ref="BB62:BB76" si="122">AVERAGEIFS(SS,GregYr,"&gt;"&amp;AZ62,GregYr,"&lt;="&amp;AZ63)</f>
        <v>35.900000000000006</v>
      </c>
      <c r="BC62" s="14">
        <f t="shared" si="31"/>
        <v>35.874509803921569</v>
      </c>
      <c r="BD62" s="14">
        <f t="shared" si="42"/>
        <v>4.8167029774872887</v>
      </c>
      <c r="BE62" s="18">
        <f t="shared" ref="BE62:BE72" si="123">AVERAGE(BB58:BB66)</f>
        <v>31.05780682643428</v>
      </c>
      <c r="BF62" s="87">
        <f t="shared" ref="BF62:BF72" si="124">BB62-BE62</f>
        <v>4.8421931735657253</v>
      </c>
      <c r="BG62" s="19"/>
      <c r="BH62" s="29"/>
      <c r="BI62" s="49"/>
      <c r="BJ62" s="37">
        <f t="shared" si="18"/>
        <v>9</v>
      </c>
      <c r="BK62" s="40" t="str">
        <f t="shared" si="84"/>
        <v xml:space="preserve"> </v>
      </c>
      <c r="BL62" s="40">
        <f t="shared" si="85"/>
        <v>10.077777777777783</v>
      </c>
      <c r="BM62" s="73"/>
      <c r="BN62" s="62">
        <f t="shared" si="25"/>
        <v>0.78222099924596611</v>
      </c>
      <c r="BO62" s="78">
        <f t="shared" si="26"/>
        <v>-853</v>
      </c>
      <c r="BP62" s="40"/>
      <c r="BQ62" s="40"/>
      <c r="BR62" s="31"/>
    </row>
    <row r="63" spans="1:70" ht="12.75" customHeight="1">
      <c r="A63" s="1">
        <v>10795</v>
      </c>
      <c r="B63" s="1">
        <f t="shared" si="0"/>
        <v>-8845</v>
      </c>
      <c r="C63" s="2">
        <v>59.5</v>
      </c>
      <c r="F63" s="18">
        <f t="shared" si="6"/>
        <v>-8581.7258684271019</v>
      </c>
      <c r="G63" s="18">
        <f t="shared" si="7"/>
        <v>-8572.1781835298061</v>
      </c>
      <c r="H63" s="14">
        <f t="shared" si="47"/>
        <v>41.8</v>
      </c>
      <c r="I63" s="18">
        <f t="shared" si="57"/>
        <v>33.833333333333336</v>
      </c>
      <c r="J63" s="18">
        <f t="shared" si="58"/>
        <v>35.105555555555554</v>
      </c>
      <c r="K63" s="87">
        <f t="shared" si="59"/>
        <v>7.9666666666666615</v>
      </c>
      <c r="L63" s="88">
        <f t="shared" si="60"/>
        <v>6.6944444444444429</v>
      </c>
      <c r="P63" s="37">
        <f t="shared" si="8"/>
        <v>3</v>
      </c>
      <c r="Q63" s="40">
        <f t="shared" si="48"/>
        <v>6.6944444444444429</v>
      </c>
      <c r="R63" s="40">
        <f t="shared" si="49"/>
        <v>6.6944444444444429</v>
      </c>
      <c r="S63" s="73"/>
      <c r="T63" s="93">
        <f t="shared" si="20"/>
        <v>-0.676471101291375</v>
      </c>
      <c r="U63" s="78">
        <f t="shared" ref="U63" si="125">U62</f>
        <v>2</v>
      </c>
      <c r="V63" s="65">
        <f t="shared" si="23"/>
        <v>0.92384198848570631</v>
      </c>
      <c r="W63" s="65">
        <f t="shared" si="24"/>
        <v>4.99</v>
      </c>
      <c r="X63" s="78">
        <f t="shared" si="30"/>
        <v>0</v>
      </c>
      <c r="Y63" s="78">
        <f t="shared" si="3"/>
        <v>-0.25476949437611274</v>
      </c>
      <c r="Z63" s="78">
        <f t="shared" si="38"/>
        <v>-11.82</v>
      </c>
      <c r="AA63" s="75"/>
      <c r="AD63" s="31"/>
      <c r="AF63" s="18">
        <f t="shared" si="12"/>
        <v>-6271.1861232813062</v>
      </c>
      <c r="AG63" s="18">
        <f t="shared" si="13"/>
        <v>-6242.5430685894171</v>
      </c>
      <c r="AH63" s="14">
        <f t="shared" si="22"/>
        <v>24.266666666666662</v>
      </c>
      <c r="AI63" s="14">
        <f t="shared" si="32"/>
        <v>30.067777777777774</v>
      </c>
      <c r="AJ63" s="18">
        <f t="shared" si="39"/>
        <v>26.560740740740737</v>
      </c>
      <c r="AK63" s="18">
        <f t="shared" si="34"/>
        <v>3.507037037037037</v>
      </c>
      <c r="AL63" s="87">
        <f t="shared" si="95"/>
        <v>-2.294074074074075</v>
      </c>
      <c r="AM63" s="19"/>
      <c r="AP63" s="37">
        <f t="shared" si="96"/>
        <v>3</v>
      </c>
      <c r="AQ63" s="40" t="str">
        <f t="shared" si="97"/>
        <v xml:space="preserve"> </v>
      </c>
      <c r="AR63" s="40">
        <f t="shared" si="98"/>
        <v>16.155185185185182</v>
      </c>
      <c r="AS63" s="73"/>
      <c r="AT63" s="62">
        <f t="shared" si="36"/>
        <v>0.9596614318853075</v>
      </c>
      <c r="AU63" s="78">
        <f t="shared" si="37"/>
        <v>-33.9</v>
      </c>
      <c r="AV63" s="62"/>
      <c r="AW63" s="40"/>
      <c r="AZ63" s="18">
        <f t="shared" si="16"/>
        <v>-370.71685684399608</v>
      </c>
      <c r="BA63" s="18">
        <f t="shared" si="17"/>
        <v>-284.78769276832622</v>
      </c>
      <c r="BB63" s="14">
        <f t="shared" si="122"/>
        <v>31.099999999999994</v>
      </c>
      <c r="BC63" s="14">
        <f t="shared" si="31"/>
        <v>32.215686274509807</v>
      </c>
      <c r="BD63" s="14">
        <f t="shared" si="42"/>
        <v>2.3284676833696487</v>
      </c>
      <c r="BE63" s="18">
        <f t="shared" si="123"/>
        <v>29.887218591140158</v>
      </c>
      <c r="BF63" s="87">
        <f t="shared" si="124"/>
        <v>1.2127814088598363</v>
      </c>
      <c r="BG63" s="19"/>
      <c r="BH63" s="29"/>
      <c r="BI63" s="49"/>
      <c r="BJ63" s="37">
        <f t="shared" si="18"/>
        <v>1</v>
      </c>
      <c r="BK63" s="40" t="str">
        <f t="shared" si="84"/>
        <v xml:space="preserve"> </v>
      </c>
      <c r="BL63" s="40">
        <f t="shared" si="85"/>
        <v>10.077777777777783</v>
      </c>
      <c r="BM63" s="73"/>
      <c r="BN63" s="62">
        <f t="shared" si="25"/>
        <v>0.99967340554441686</v>
      </c>
      <c r="BO63" s="78">
        <f t="shared" si="26"/>
        <v>-853</v>
      </c>
      <c r="BP63" s="40"/>
      <c r="BQ63" s="40"/>
      <c r="BR63" s="31"/>
    </row>
    <row r="64" spans="1:70" ht="12.75" customHeight="1">
      <c r="A64" s="1">
        <v>10785</v>
      </c>
      <c r="B64" s="1">
        <f t="shared" si="0"/>
        <v>-8835</v>
      </c>
      <c r="C64" s="2">
        <v>54.9</v>
      </c>
      <c r="F64" s="18">
        <f t="shared" si="6"/>
        <v>-8562.6304986325085</v>
      </c>
      <c r="G64" s="18">
        <f t="shared" si="7"/>
        <v>-8553.0828137352128</v>
      </c>
      <c r="H64" s="14">
        <f t="shared" si="47"/>
        <v>28.7</v>
      </c>
      <c r="I64" s="18">
        <f t="shared" si="57"/>
        <v>31.083333333333332</v>
      </c>
      <c r="J64" s="18">
        <f t="shared" si="58"/>
        <v>33.93333333333333</v>
      </c>
      <c r="K64" s="87">
        <f t="shared" si="59"/>
        <v>-2.3833333333333329</v>
      </c>
      <c r="L64" s="88">
        <f t="shared" si="60"/>
        <v>-5.2333333333333307</v>
      </c>
      <c r="P64" s="37">
        <f t="shared" si="8"/>
        <v>4</v>
      </c>
      <c r="Q64" s="40" t="str">
        <f t="shared" si="48"/>
        <v xml:space="preserve"> </v>
      </c>
      <c r="R64" s="40">
        <f t="shared" si="49"/>
        <v>16.894444444444446</v>
      </c>
      <c r="S64" s="73"/>
      <c r="T64" s="93">
        <f t="shared" si="20"/>
        <v>-0.29956546600325057</v>
      </c>
      <c r="U64" s="78">
        <f t="shared" ref="U64" si="126">U63</f>
        <v>2</v>
      </c>
      <c r="V64" s="65">
        <f t="shared" si="23"/>
        <v>0.56040325047592532</v>
      </c>
      <c r="W64" s="65">
        <f t="shared" si="24"/>
        <v>4.99</v>
      </c>
      <c r="X64" s="78">
        <f t="shared" si="30"/>
        <v>0</v>
      </c>
      <c r="Y64" s="78">
        <f t="shared" si="3"/>
        <v>0.42641202796266958</v>
      </c>
      <c r="Z64" s="78">
        <f t="shared" si="38"/>
        <v>-11.82</v>
      </c>
      <c r="AA64" s="75"/>
      <c r="AD64" s="31"/>
      <c r="AF64" s="18">
        <f t="shared" si="12"/>
        <v>-6213.9000138975262</v>
      </c>
      <c r="AG64" s="18">
        <f t="shared" si="13"/>
        <v>-6185.256959205637</v>
      </c>
      <c r="AH64" s="14">
        <f t="shared" si="22"/>
        <v>21.32</v>
      </c>
      <c r="AI64" s="14">
        <f t="shared" si="32"/>
        <v>29.662222222222216</v>
      </c>
      <c r="AJ64" s="18">
        <f t="shared" si="39"/>
        <v>26.358888888888892</v>
      </c>
      <c r="AK64" s="18">
        <f t="shared" si="34"/>
        <v>3.3033333333333239</v>
      </c>
      <c r="AL64" s="87">
        <f t="shared" si="95"/>
        <v>-5.0388888888888914</v>
      </c>
      <c r="AM64" s="19"/>
      <c r="AP64" s="37">
        <f t="shared" si="96"/>
        <v>4</v>
      </c>
      <c r="AQ64" s="40" t="str">
        <f t="shared" si="97"/>
        <v xml:space="preserve"> </v>
      </c>
      <c r="AR64" s="40">
        <f t="shared" si="98"/>
        <v>16.155185185185182</v>
      </c>
      <c r="AS64" s="73"/>
      <c r="AT64" s="62">
        <f t="shared" si="36"/>
        <v>0.55441829673507403</v>
      </c>
      <c r="AU64" s="78">
        <f t="shared" si="37"/>
        <v>-33.9</v>
      </c>
      <c r="AV64" s="62"/>
      <c r="AW64" s="40"/>
      <c r="AZ64" s="18">
        <f t="shared" si="16"/>
        <v>-198.85852869265707</v>
      </c>
      <c r="BA64" s="18">
        <f t="shared" si="17"/>
        <v>-112.92936461698721</v>
      </c>
      <c r="BB64" s="14">
        <f t="shared" si="122"/>
        <v>29.647058823529417</v>
      </c>
      <c r="BC64" s="14">
        <f t="shared" si="31"/>
        <v>29.117647058823525</v>
      </c>
      <c r="BD64" s="14">
        <f t="shared" si="42"/>
        <v>0.25526506899055335</v>
      </c>
      <c r="BE64" s="18">
        <f t="shared" si="123"/>
        <v>28.862381989832972</v>
      </c>
      <c r="BF64" s="87">
        <f t="shared" si="124"/>
        <v>0.78467683369644448</v>
      </c>
      <c r="BG64" s="19"/>
      <c r="BH64" s="29"/>
      <c r="BI64" s="49"/>
      <c r="BJ64" s="37">
        <f t="shared" si="18"/>
        <v>2</v>
      </c>
      <c r="BK64" s="40" t="str">
        <f t="shared" ref="BK64:BK66" si="127">IF(BF64=BL64, BF64," ")</f>
        <v xml:space="preserve"> </v>
      </c>
      <c r="BL64" s="40">
        <f t="shared" ref="BL64:BL66" si="128">MAX(BF61:BF67)</f>
        <v>10.077777777777783</v>
      </c>
      <c r="BM64" s="73"/>
      <c r="BN64" s="62">
        <f t="shared" si="25"/>
        <v>0.74936751525628276</v>
      </c>
      <c r="BO64" s="78">
        <f t="shared" si="26"/>
        <v>-853</v>
      </c>
      <c r="BP64" s="40"/>
      <c r="BQ64" s="40"/>
      <c r="BR64" s="31"/>
    </row>
    <row r="65" spans="1:70" ht="12.75" customHeight="1">
      <c r="A65" s="1">
        <v>10775</v>
      </c>
      <c r="B65" s="1">
        <f t="shared" si="0"/>
        <v>-8825</v>
      </c>
      <c r="C65" s="2">
        <v>53.3</v>
      </c>
      <c r="F65" s="18">
        <f t="shared" si="6"/>
        <v>-8543.5351288379152</v>
      </c>
      <c r="G65" s="18">
        <f t="shared" si="7"/>
        <v>-8533.9874439406194</v>
      </c>
      <c r="H65" s="14">
        <f t="shared" si="47"/>
        <v>22.75</v>
      </c>
      <c r="I65" s="18">
        <f t="shared" si="57"/>
        <v>27.05</v>
      </c>
      <c r="J65" s="18">
        <f t="shared" si="58"/>
        <v>33.822222222222223</v>
      </c>
      <c r="K65" s="87">
        <f t="shared" si="59"/>
        <v>-4.3000000000000007</v>
      </c>
      <c r="L65" s="88">
        <f t="shared" si="60"/>
        <v>-11.072222222222223</v>
      </c>
      <c r="P65" s="37">
        <f t="shared" si="8"/>
        <v>5</v>
      </c>
      <c r="Q65" s="40" t="str">
        <f t="shared" si="48"/>
        <v xml:space="preserve"> </v>
      </c>
      <c r="R65" s="40">
        <f t="shared" si="49"/>
        <v>16.894444444444446</v>
      </c>
      <c r="S65" s="73"/>
      <c r="T65" s="93">
        <f t="shared" si="20"/>
        <v>0.97603656729449373</v>
      </c>
      <c r="U65" s="78">
        <f t="shared" ref="U65" si="129">U64</f>
        <v>2</v>
      </c>
      <c r="V65" s="65">
        <f t="shared" si="23"/>
        <v>-0.6988928042559498</v>
      </c>
      <c r="W65" s="65">
        <f t="shared" si="24"/>
        <v>4.99</v>
      </c>
      <c r="X65" s="78">
        <f t="shared" si="30"/>
        <v>0</v>
      </c>
      <c r="Y65" s="78">
        <f t="shared" si="3"/>
        <v>0.9080706233759156</v>
      </c>
      <c r="Z65" s="78">
        <f t="shared" si="38"/>
        <v>-11.82</v>
      </c>
      <c r="AA65" s="75"/>
      <c r="AD65" s="31"/>
      <c r="AF65" s="18">
        <f t="shared" si="12"/>
        <v>-6156.6139045137461</v>
      </c>
      <c r="AG65" s="18">
        <f t="shared" si="13"/>
        <v>-6127.970849821857</v>
      </c>
      <c r="AH65" s="14">
        <f t="shared" si="22"/>
        <v>43.4</v>
      </c>
      <c r="AI65" s="14">
        <f t="shared" si="32"/>
        <v>30.189999999999998</v>
      </c>
      <c r="AJ65" s="18">
        <f t="shared" si="39"/>
        <v>27.244814814814816</v>
      </c>
      <c r="AK65" s="18">
        <f t="shared" si="34"/>
        <v>2.9451851851851814</v>
      </c>
      <c r="AL65" s="87">
        <f t="shared" si="95"/>
        <v>16.155185185185182</v>
      </c>
      <c r="AM65" s="19"/>
      <c r="AP65" s="37">
        <f t="shared" si="96"/>
        <v>5</v>
      </c>
      <c r="AQ65" s="40">
        <f t="shared" si="97"/>
        <v>16.155185185185182</v>
      </c>
      <c r="AR65" s="40">
        <f t="shared" si="98"/>
        <v>16.155185185185182</v>
      </c>
      <c r="AS65" s="73"/>
      <c r="AT65" s="62">
        <f t="shared" si="36"/>
        <v>-0.11024332113054076</v>
      </c>
      <c r="AU65" s="78">
        <f t="shared" si="37"/>
        <v>-33.9</v>
      </c>
      <c r="AV65" s="62"/>
      <c r="AW65" s="40"/>
      <c r="AZ65" s="18">
        <f t="shared" si="16"/>
        <v>-27.000200541318065</v>
      </c>
      <c r="BA65" s="18">
        <f t="shared" si="17"/>
        <v>58.928963534351794</v>
      </c>
      <c r="BB65" s="14">
        <f t="shared" si="122"/>
        <v>26.605882352941173</v>
      </c>
      <c r="BC65" s="14">
        <f t="shared" si="31"/>
        <v>28.702832244008714</v>
      </c>
      <c r="BD65" s="14">
        <f t="shared" si="42"/>
        <v>5.5482933914309029E-2</v>
      </c>
      <c r="BE65" s="18">
        <f t="shared" si="123"/>
        <v>28.647349310094405</v>
      </c>
      <c r="BF65" s="87">
        <f t="shared" si="124"/>
        <v>-2.0414669571532329</v>
      </c>
      <c r="BG65" s="19"/>
      <c r="BH65" s="29"/>
      <c r="BI65" s="49"/>
      <c r="BJ65" s="37">
        <f t="shared" si="18"/>
        <v>3</v>
      </c>
      <c r="BK65" s="40" t="str">
        <f t="shared" si="127"/>
        <v xml:space="preserve"> </v>
      </c>
      <c r="BL65" s="40">
        <f t="shared" si="128"/>
        <v>4.8421931735657253</v>
      </c>
      <c r="BM65" s="73"/>
      <c r="BN65" s="62">
        <f t="shared" si="25"/>
        <v>0.14842423628748508</v>
      </c>
      <c r="BO65" s="78">
        <f t="shared" si="26"/>
        <v>-853</v>
      </c>
      <c r="BP65" s="40"/>
      <c r="BQ65" s="40"/>
      <c r="BR65" s="31"/>
    </row>
    <row r="66" spans="1:70" ht="12.75" customHeight="1">
      <c r="A66" s="1">
        <v>10765</v>
      </c>
      <c r="B66" s="1">
        <f t="shared" ref="B66:B129" si="130">1950-A66</f>
        <v>-8815</v>
      </c>
      <c r="C66" s="2">
        <v>48.6</v>
      </c>
      <c r="F66" s="18">
        <f t="shared" si="6"/>
        <v>-8524.4397590433218</v>
      </c>
      <c r="G66" s="18">
        <f t="shared" si="7"/>
        <v>-8514.8920741460261</v>
      </c>
      <c r="H66" s="14">
        <f t="shared" si="47"/>
        <v>29.7</v>
      </c>
      <c r="I66" s="18">
        <f t="shared" si="57"/>
        <v>34.56666666666667</v>
      </c>
      <c r="J66" s="18">
        <f t="shared" si="58"/>
        <v>34.322222222222223</v>
      </c>
      <c r="K66" s="87">
        <f t="shared" si="59"/>
        <v>-4.8666666666666707</v>
      </c>
      <c r="L66" s="88">
        <f t="shared" si="60"/>
        <v>-4.6222222222222236</v>
      </c>
      <c r="P66" s="37">
        <f t="shared" si="8"/>
        <v>6</v>
      </c>
      <c r="Q66" s="40" t="str">
        <f t="shared" si="48"/>
        <v xml:space="preserve"> </v>
      </c>
      <c r="R66" s="40">
        <f t="shared" si="49"/>
        <v>16.894444444444446</v>
      </c>
      <c r="S66" s="73"/>
      <c r="T66" s="93">
        <f t="shared" si="20"/>
        <v>-0.67647110129119159</v>
      </c>
      <c r="U66" s="78">
        <f t="shared" ref="U66" si="131">U65</f>
        <v>2</v>
      </c>
      <c r="V66" s="65">
        <f t="shared" si="23"/>
        <v>-0.84094296192109119</v>
      </c>
      <c r="W66" s="65">
        <f t="shared" si="24"/>
        <v>4.99</v>
      </c>
      <c r="X66" s="78">
        <f t="shared" si="30"/>
        <v>0</v>
      </c>
      <c r="Y66" s="78">
        <f t="shared" ref="Y66:Y129" si="132" xml:space="preserve"> SIN((2*PI()*(G66-2000+Z66)/171.858328151339) + 3.421821408)</f>
        <v>0.96483288203074602</v>
      </c>
      <c r="Z66" s="78">
        <f t="shared" si="38"/>
        <v>-11.82</v>
      </c>
      <c r="AA66" s="75"/>
      <c r="AD66" s="31"/>
      <c r="AF66" s="18">
        <f t="shared" si="12"/>
        <v>-6099.327795129966</v>
      </c>
      <c r="AG66" s="18">
        <f t="shared" si="13"/>
        <v>-6070.6847404380769</v>
      </c>
      <c r="AH66" s="14">
        <f t="shared" si="22"/>
        <v>25.849999999999998</v>
      </c>
      <c r="AI66" s="14">
        <f t="shared" si="32"/>
        <v>29.088888888888889</v>
      </c>
      <c r="AJ66" s="18">
        <f t="shared" si="39"/>
        <v>28.126296296296292</v>
      </c>
      <c r="AK66" s="18">
        <f t="shared" si="34"/>
        <v>0.96259259259259622</v>
      </c>
      <c r="AL66" s="87">
        <f t="shared" si="95"/>
        <v>-2.2762962962962945</v>
      </c>
      <c r="AM66" s="19"/>
      <c r="AP66" s="37">
        <f t="shared" si="96"/>
        <v>6</v>
      </c>
      <c r="AQ66" s="40" t="str">
        <f t="shared" si="97"/>
        <v xml:space="preserve"> </v>
      </c>
      <c r="AR66" s="40">
        <f t="shared" si="98"/>
        <v>16.155185185185182</v>
      </c>
      <c r="AS66" s="73"/>
      <c r="AT66" s="62">
        <f t="shared" si="36"/>
        <v>-0.72332086382112581</v>
      </c>
      <c r="AU66" s="78">
        <f t="shared" si="37"/>
        <v>-33.9</v>
      </c>
      <c r="AV66" s="62"/>
      <c r="AW66" s="40"/>
      <c r="AZ66" s="18">
        <f t="shared" si="16"/>
        <v>144.85812761002094</v>
      </c>
      <c r="BA66" s="18">
        <f t="shared" si="17"/>
        <v>230.7872916856908</v>
      </c>
      <c r="BB66" s="91">
        <f t="shared" si="122"/>
        <v>29.855555555555554</v>
      </c>
      <c r="BC66" s="14">
        <f t="shared" si="31"/>
        <v>27.0479302832244</v>
      </c>
      <c r="BD66" s="14">
        <f t="shared" si="42"/>
        <v>0.26005809731299934</v>
      </c>
      <c r="BE66" s="18">
        <f t="shared" si="123"/>
        <v>26.7878721859114</v>
      </c>
      <c r="BF66" s="87">
        <f t="shared" si="124"/>
        <v>3.0676833696441541</v>
      </c>
      <c r="BG66" s="19"/>
      <c r="BH66" s="29"/>
      <c r="BI66" s="49"/>
      <c r="BJ66" s="37">
        <f t="shared" si="18"/>
        <v>4</v>
      </c>
      <c r="BK66" s="40">
        <f t="shared" si="127"/>
        <v>3.0676833696441541</v>
      </c>
      <c r="BL66" s="40">
        <f t="shared" si="128"/>
        <v>3.0676833696441541</v>
      </c>
      <c r="BM66" s="73"/>
      <c r="BN66" s="62">
        <f t="shared" si="25"/>
        <v>-0.52196839239186921</v>
      </c>
      <c r="BO66" s="78">
        <f t="shared" si="26"/>
        <v>-853</v>
      </c>
      <c r="BP66" s="40"/>
      <c r="BQ66" s="40"/>
      <c r="BR66" s="31"/>
    </row>
    <row r="67" spans="1:70" ht="12.75" customHeight="1">
      <c r="A67" s="1">
        <v>10755</v>
      </c>
      <c r="B67" s="1">
        <f t="shared" si="130"/>
        <v>-8805</v>
      </c>
      <c r="C67" s="2">
        <v>40</v>
      </c>
      <c r="F67" s="18">
        <f t="shared" si="6"/>
        <v>-8505.3443892487285</v>
      </c>
      <c r="G67" s="18">
        <f t="shared" si="7"/>
        <v>-8495.7967043514327</v>
      </c>
      <c r="H67" s="14">
        <f t="shared" si="47"/>
        <v>51.25</v>
      </c>
      <c r="I67" s="18">
        <f t="shared" si="57"/>
        <v>40.833333333333336</v>
      </c>
      <c r="J67" s="18">
        <f t="shared" si="58"/>
        <v>34.355555555555554</v>
      </c>
      <c r="K67" s="87">
        <f t="shared" si="59"/>
        <v>10.416666666666664</v>
      </c>
      <c r="L67" s="88">
        <f t="shared" si="60"/>
        <v>16.894444444444446</v>
      </c>
      <c r="P67" s="37">
        <f t="shared" si="8"/>
        <v>7</v>
      </c>
      <c r="Q67" s="40">
        <f t="shared" si="48"/>
        <v>16.894444444444446</v>
      </c>
      <c r="R67" s="40">
        <f t="shared" si="49"/>
        <v>16.894444444444446</v>
      </c>
      <c r="S67" s="73"/>
      <c r="T67" s="93">
        <f t="shared" si="20"/>
        <v>-0.29956546600327111</v>
      </c>
      <c r="U67" s="78">
        <f t="shared" ref="U67" si="133">U66</f>
        <v>2</v>
      </c>
      <c r="V67" s="65">
        <f t="shared" si="23"/>
        <v>0.36133331810518299</v>
      </c>
      <c r="W67" s="65">
        <f t="shared" si="24"/>
        <v>4.99</v>
      </c>
      <c r="X67" s="78">
        <f t="shared" si="30"/>
        <v>0</v>
      </c>
      <c r="Y67" s="78">
        <f t="shared" si="132"/>
        <v>0.57013911226032221</v>
      </c>
      <c r="Z67" s="78">
        <f t="shared" si="38"/>
        <v>-11.82</v>
      </c>
      <c r="AA67" s="75"/>
      <c r="AB67" s="65"/>
      <c r="AC67" s="40"/>
      <c r="AD67" s="31"/>
      <c r="AF67" s="18">
        <f t="shared" si="12"/>
        <v>-6042.041685746186</v>
      </c>
      <c r="AG67" s="18">
        <f t="shared" si="13"/>
        <v>-6013.3986310542969</v>
      </c>
      <c r="AH67" s="14">
        <f t="shared" si="22"/>
        <v>18.016666666666666</v>
      </c>
      <c r="AI67" s="14">
        <f t="shared" si="32"/>
        <v>23.788888888888888</v>
      </c>
      <c r="AJ67" s="18">
        <f t="shared" si="39"/>
        <v>25.808888888888884</v>
      </c>
      <c r="AK67" s="18">
        <f t="shared" si="34"/>
        <v>-2.019999999999996</v>
      </c>
      <c r="AL67" s="87">
        <f t="shared" si="95"/>
        <v>-7.7922222222222182</v>
      </c>
      <c r="AM67" s="19"/>
      <c r="AP67" s="37">
        <f t="shared" si="96"/>
        <v>7</v>
      </c>
      <c r="AQ67" s="40" t="str">
        <f t="shared" si="97"/>
        <v xml:space="preserve"> </v>
      </c>
      <c r="AR67" s="40">
        <f t="shared" si="98"/>
        <v>16.155185185185182</v>
      </c>
      <c r="AS67" s="73"/>
      <c r="AT67" s="62">
        <f t="shared" si="36"/>
        <v>-0.99794853551384588</v>
      </c>
      <c r="AU67" s="78">
        <f t="shared" si="37"/>
        <v>-33.9</v>
      </c>
      <c r="AV67" s="62"/>
      <c r="AW67" s="40"/>
      <c r="AZ67" s="18">
        <f t="shared" si="16"/>
        <v>316.71645576135995</v>
      </c>
      <c r="BA67" s="18">
        <f t="shared" si="17"/>
        <v>402.64561983702981</v>
      </c>
      <c r="BB67" s="14">
        <f t="shared" si="122"/>
        <v>24.682352941176465</v>
      </c>
      <c r="BC67" s="14">
        <f t="shared" si="31"/>
        <v>26.461655773420475</v>
      </c>
      <c r="BD67" s="14">
        <f t="shared" si="42"/>
        <v>1.568845315904138</v>
      </c>
      <c r="BE67" s="18">
        <f t="shared" si="123"/>
        <v>24.892810457516337</v>
      </c>
      <c r="BF67" s="87">
        <f t="shared" si="124"/>
        <v>-0.21045751633987209</v>
      </c>
      <c r="BG67" s="19"/>
      <c r="BH67" s="29"/>
      <c r="BI67" s="49"/>
      <c r="BJ67" s="37">
        <f t="shared" si="18"/>
        <v>5</v>
      </c>
      <c r="BK67" s="40" t="str">
        <f t="shared" ref="BK67:BK72" si="134">IF(BF67=BL67, BF67," ")</f>
        <v xml:space="preserve"> </v>
      </c>
      <c r="BL67" s="40">
        <f t="shared" ref="BL67:BL72" si="135">MAX(BF64:BF70)</f>
        <v>5.4352941176470608</v>
      </c>
      <c r="BM67" s="73"/>
      <c r="BN67" s="62">
        <f t="shared" si="25"/>
        <v>-0.9481262092385615</v>
      </c>
      <c r="BO67" s="78">
        <f t="shared" si="26"/>
        <v>-853</v>
      </c>
      <c r="BP67" s="40"/>
      <c r="BQ67" s="40"/>
      <c r="BR67" s="31"/>
    </row>
    <row r="68" spans="1:70" ht="12.75" customHeight="1">
      <c r="A68" s="1">
        <v>10745</v>
      </c>
      <c r="B68" s="1">
        <f t="shared" si="130"/>
        <v>-8795</v>
      </c>
      <c r="C68" s="2">
        <v>32.799999999999997</v>
      </c>
      <c r="F68" s="18">
        <f t="shared" ref="F68:F131" si="136">F67 + 19.0953697945932</f>
        <v>-8486.2490194541351</v>
      </c>
      <c r="G68" s="18">
        <f t="shared" ref="G68:G131" si="137">G67 + 19.0953697945932</f>
        <v>-8476.7013345568394</v>
      </c>
      <c r="H68" s="14">
        <f t="shared" si="47"/>
        <v>41.55</v>
      </c>
      <c r="I68" s="18">
        <f t="shared" si="57"/>
        <v>41.55</v>
      </c>
      <c r="J68" s="18">
        <f t="shared" si="58"/>
        <v>34.444444444444443</v>
      </c>
      <c r="K68" s="87">
        <f t="shared" si="59"/>
        <v>0</v>
      </c>
      <c r="L68" s="88">
        <f t="shared" si="60"/>
        <v>7.1055555555555543</v>
      </c>
      <c r="P68" s="37">
        <f t="shared" ref="P68:P131" si="138">IF(P67=9, 1, P67+1)</f>
        <v>8</v>
      </c>
      <c r="Q68" s="40" t="str">
        <f t="shared" si="48"/>
        <v xml:space="preserve"> </v>
      </c>
      <c r="R68" s="40">
        <f t="shared" si="49"/>
        <v>16.894444444444446</v>
      </c>
      <c r="S68" s="73"/>
      <c r="T68" s="93">
        <f t="shared" si="20"/>
        <v>0.97603656729444888</v>
      </c>
      <c r="U68" s="78">
        <f t="shared" ref="U68" si="139">U67</f>
        <v>2</v>
      </c>
      <c r="V68" s="65">
        <f t="shared" si="23"/>
        <v>0.98598429612777216</v>
      </c>
      <c r="W68" s="65">
        <f t="shared" si="24"/>
        <v>4.99</v>
      </c>
      <c r="X68" s="78">
        <f t="shared" si="30"/>
        <v>0</v>
      </c>
      <c r="Y68" s="78">
        <f t="shared" si="132"/>
        <v>-9.1329084527177626E-2</v>
      </c>
      <c r="Z68" s="78">
        <f t="shared" si="38"/>
        <v>-11.82</v>
      </c>
      <c r="AA68" s="75"/>
      <c r="AB68" s="65"/>
      <c r="AC68" s="40"/>
      <c r="AD68" s="31"/>
      <c r="AF68" s="18">
        <f t="shared" ref="AF68:AF131" si="140">AF67 + 57.2861093837796</f>
        <v>-5984.7555763624059</v>
      </c>
      <c r="AG68" s="18">
        <f t="shared" ref="AG68:AG131" si="141">AG67 + 57.2861093837796</f>
        <v>-5956.1125216705168</v>
      </c>
      <c r="AH68" s="14">
        <f t="shared" si="22"/>
        <v>27.5</v>
      </c>
      <c r="AI68" s="14">
        <f t="shared" si="32"/>
        <v>22.683333333333334</v>
      </c>
      <c r="AJ68" s="18">
        <f t="shared" si="39"/>
        <v>24.979259259259255</v>
      </c>
      <c r="AK68" s="18">
        <f t="shared" si="34"/>
        <v>-2.2959259259259213</v>
      </c>
      <c r="AL68" s="87">
        <f t="shared" si="95"/>
        <v>2.5207407407407452</v>
      </c>
      <c r="AM68" s="19"/>
      <c r="AP68" s="37">
        <f t="shared" si="96"/>
        <v>8</v>
      </c>
      <c r="AQ68" s="40" t="str">
        <f t="shared" si="97"/>
        <v xml:space="preserve"> </v>
      </c>
      <c r="AR68" s="40">
        <f t="shared" si="98"/>
        <v>16.155185185185182</v>
      </c>
      <c r="AS68" s="73"/>
      <c r="AT68" s="62">
        <f t="shared" si="36"/>
        <v>-0.80562499647707286</v>
      </c>
      <c r="AU68" s="78">
        <f t="shared" si="37"/>
        <v>-33.9</v>
      </c>
      <c r="AV68" s="62"/>
      <c r="AW68" s="40"/>
      <c r="AZ68" s="18">
        <f t="shared" ref="AZ68:AZ83" si="142">AZ67 + 171.858328151339</f>
        <v>488.57478391269899</v>
      </c>
      <c r="BA68" s="18">
        <f t="shared" ref="BA68:BA83" si="143">BA67 + 171.858328151339</f>
        <v>574.50394798836885</v>
      </c>
      <c r="BB68" s="14">
        <f t="shared" si="122"/>
        <v>24.847058823529412</v>
      </c>
      <c r="BC68" s="14">
        <f t="shared" si="31"/>
        <v>21.36470588235294</v>
      </c>
      <c r="BD68" s="14">
        <f t="shared" si="42"/>
        <v>-1.3679738562091472</v>
      </c>
      <c r="BE68" s="18">
        <f t="shared" si="123"/>
        <v>22.732679738562087</v>
      </c>
      <c r="BF68" s="87">
        <f t="shared" si="124"/>
        <v>2.1143790849673252</v>
      </c>
      <c r="BG68" s="19"/>
      <c r="BH68" s="29"/>
      <c r="BI68" s="49"/>
      <c r="BJ68" s="37">
        <f t="shared" ref="BJ68:BJ83" si="144">IF(BJ67=9, 1, BJ67+1)</f>
        <v>6</v>
      </c>
      <c r="BK68" s="40" t="str">
        <f t="shared" si="134"/>
        <v xml:space="preserve"> </v>
      </c>
      <c r="BL68" s="40">
        <f t="shared" si="135"/>
        <v>5.4352941176470608</v>
      </c>
      <c r="BM68" s="73"/>
      <c r="BN68" s="62">
        <f t="shared" si="25"/>
        <v>-0.93064523553345224</v>
      </c>
      <c r="BO68" s="78">
        <f t="shared" si="26"/>
        <v>-853</v>
      </c>
      <c r="BP68" s="40"/>
      <c r="BQ68" s="40"/>
      <c r="BR68" s="31"/>
    </row>
    <row r="69" spans="1:70" ht="12.75" customHeight="1">
      <c r="A69" s="1">
        <v>10735</v>
      </c>
      <c r="B69" s="1">
        <f t="shared" si="130"/>
        <v>-8785</v>
      </c>
      <c r="C69" s="2">
        <v>30.7</v>
      </c>
      <c r="F69" s="18">
        <f t="shared" si="136"/>
        <v>-8467.1536496595418</v>
      </c>
      <c r="G69" s="18">
        <f t="shared" si="137"/>
        <v>-8457.605964762246</v>
      </c>
      <c r="H69" s="14">
        <f t="shared" si="47"/>
        <v>31.849999999999998</v>
      </c>
      <c r="I69" s="18">
        <f t="shared" si="57"/>
        <v>34.566666666666663</v>
      </c>
      <c r="J69" s="18">
        <f t="shared" si="58"/>
        <v>37.116666666666667</v>
      </c>
      <c r="K69" s="87">
        <f t="shared" si="59"/>
        <v>-2.716666666666665</v>
      </c>
      <c r="L69" s="88">
        <f t="shared" si="60"/>
        <v>-5.2666666666666693</v>
      </c>
      <c r="P69" s="37">
        <f t="shared" si="138"/>
        <v>9</v>
      </c>
      <c r="Q69" s="40" t="str">
        <f t="shared" si="48"/>
        <v xml:space="preserve"> </v>
      </c>
      <c r="R69" s="40">
        <f t="shared" si="49"/>
        <v>16.894444444444446</v>
      </c>
      <c r="S69" s="73"/>
      <c r="T69" s="93">
        <f t="shared" si="20"/>
        <v>-0.67647110129134325</v>
      </c>
      <c r="U69" s="78">
        <f t="shared" ref="U69" si="145">U68</f>
        <v>2</v>
      </c>
      <c r="V69" s="65">
        <f t="shared" si="23"/>
        <v>3.4446618732959469E-2</v>
      </c>
      <c r="W69" s="65">
        <f t="shared" si="24"/>
        <v>4.99</v>
      </c>
      <c r="X69" s="78">
        <f t="shared" si="30"/>
        <v>0</v>
      </c>
      <c r="Y69" s="78">
        <f t="shared" si="132"/>
        <v>-0.71006338765465293</v>
      </c>
      <c r="Z69" s="78">
        <f t="shared" si="38"/>
        <v>-11.82</v>
      </c>
      <c r="AA69" s="75"/>
      <c r="AB69" s="65"/>
      <c r="AC69" s="40"/>
      <c r="AD69" s="31"/>
      <c r="AF69" s="18">
        <f t="shared" si="140"/>
        <v>-5927.4694669786259</v>
      </c>
      <c r="AG69" s="18">
        <f t="shared" si="141"/>
        <v>-5898.8264122867367</v>
      </c>
      <c r="AH69" s="14">
        <f t="shared" si="22"/>
        <v>22.533333333333331</v>
      </c>
      <c r="AI69" s="14">
        <f t="shared" si="32"/>
        <v>25.222222222222218</v>
      </c>
      <c r="AJ69" s="18">
        <f t="shared" si="39"/>
        <v>24.669629629629629</v>
      </c>
      <c r="AK69" s="18">
        <f t="shared" si="34"/>
        <v>0.55259259259258897</v>
      </c>
      <c r="AL69" s="87">
        <f t="shared" si="95"/>
        <v>-2.1362962962962975</v>
      </c>
      <c r="AM69" s="19"/>
      <c r="AP69" s="37">
        <f t="shared" si="96"/>
        <v>9</v>
      </c>
      <c r="AQ69" s="40" t="str">
        <f t="shared" si="97"/>
        <v xml:space="preserve"> </v>
      </c>
      <c r="AR69" s="40">
        <f t="shared" si="98"/>
        <v>4.8248148148148111</v>
      </c>
      <c r="AS69" s="73"/>
      <c r="AT69" s="62">
        <f t="shared" si="36"/>
        <v>-0.23634056806415704</v>
      </c>
      <c r="AU69" s="78">
        <f t="shared" si="37"/>
        <v>-33.9</v>
      </c>
      <c r="AV69" s="62"/>
      <c r="AW69" s="40"/>
      <c r="AZ69" s="18">
        <f t="shared" si="142"/>
        <v>660.43311206403803</v>
      </c>
      <c r="BA69" s="18">
        <f t="shared" si="143"/>
        <v>746.36227613970789</v>
      </c>
      <c r="BB69" s="14">
        <f t="shared" si="122"/>
        <v>14.564705882352939</v>
      </c>
      <c r="BC69" s="14">
        <f t="shared" si="31"/>
        <v>21.099999999999998</v>
      </c>
      <c r="BD69" s="14">
        <f t="shared" si="42"/>
        <v>0.97254901960784679</v>
      </c>
      <c r="BE69" s="18">
        <f t="shared" si="123"/>
        <v>20.127450980392151</v>
      </c>
      <c r="BF69" s="87">
        <f t="shared" si="124"/>
        <v>-5.5627450980392119</v>
      </c>
      <c r="BG69" s="19"/>
      <c r="BH69" s="29"/>
      <c r="BI69" s="49"/>
      <c r="BJ69" s="37">
        <f t="shared" si="144"/>
        <v>7</v>
      </c>
      <c r="BK69" s="40" t="str">
        <f t="shared" si="134"/>
        <v xml:space="preserve"> </v>
      </c>
      <c r="BL69" s="40">
        <f t="shared" si="135"/>
        <v>5.4352941176470608</v>
      </c>
      <c r="BM69" s="73"/>
      <c r="BN69" s="62">
        <f t="shared" si="25"/>
        <v>-0.47770501315254588</v>
      </c>
      <c r="BO69" s="78">
        <f t="shared" si="26"/>
        <v>-853</v>
      </c>
      <c r="BP69" s="40"/>
      <c r="BQ69" s="40"/>
      <c r="BR69" s="31"/>
    </row>
    <row r="70" spans="1:70" ht="12.75" customHeight="1">
      <c r="A70" s="1">
        <v>10725</v>
      </c>
      <c r="B70" s="1">
        <f t="shared" si="130"/>
        <v>-8775</v>
      </c>
      <c r="C70" s="2">
        <v>38.4</v>
      </c>
      <c r="F70" s="18">
        <f t="shared" si="136"/>
        <v>-8448.0582798649484</v>
      </c>
      <c r="G70" s="18">
        <f t="shared" si="137"/>
        <v>-8438.5105949676527</v>
      </c>
      <c r="H70" s="14">
        <f t="shared" si="47"/>
        <v>30.3</v>
      </c>
      <c r="I70" s="18">
        <f t="shared" si="57"/>
        <v>31.150000000000002</v>
      </c>
      <c r="J70" s="18">
        <f t="shared" si="58"/>
        <v>41.43888888888889</v>
      </c>
      <c r="K70" s="87">
        <f t="shared" si="59"/>
        <v>-0.85000000000000142</v>
      </c>
      <c r="L70" s="88">
        <f t="shared" si="60"/>
        <v>-11.138888888888889</v>
      </c>
      <c r="P70" s="37">
        <f t="shared" si="138"/>
        <v>1</v>
      </c>
      <c r="Q70" s="40" t="str">
        <f t="shared" si="48"/>
        <v xml:space="preserve"> </v>
      </c>
      <c r="R70" s="40">
        <f t="shared" si="49"/>
        <v>16.894444444444446</v>
      </c>
      <c r="S70" s="73"/>
      <c r="T70" s="93">
        <f t="shared" si="20"/>
        <v>-0.29956546600307477</v>
      </c>
      <c r="U70" s="78">
        <f t="shared" ref="U70" si="146">U69</f>
        <v>2</v>
      </c>
      <c r="V70" s="65">
        <f t="shared" si="23"/>
        <v>-0.97215721932748345</v>
      </c>
      <c r="W70" s="65">
        <f t="shared" si="24"/>
        <v>4.99</v>
      </c>
      <c r="X70" s="78">
        <f t="shared" si="30"/>
        <v>0</v>
      </c>
      <c r="Y70" s="78">
        <f t="shared" si="132"/>
        <v>-0.9965511402230034</v>
      </c>
      <c r="Z70" s="78">
        <f t="shared" si="38"/>
        <v>-11.82</v>
      </c>
      <c r="AA70" s="75"/>
      <c r="AB70" s="65"/>
      <c r="AC70" s="40"/>
      <c r="AD70" s="31"/>
      <c r="AF70" s="18">
        <f t="shared" si="140"/>
        <v>-5870.1833575948458</v>
      </c>
      <c r="AG70" s="18">
        <f t="shared" si="141"/>
        <v>-5841.5403029029567</v>
      </c>
      <c r="AH70" s="14">
        <f t="shared" ref="AH70:AH133" si="147">AVERAGEIFS(SS,GregYr,"&gt;"&amp;AF70,GregYr,"&lt;="&amp;AF71)</f>
        <v>25.633333333333329</v>
      </c>
      <c r="AI70" s="14">
        <f t="shared" si="32"/>
        <v>23.975555555555548</v>
      </c>
      <c r="AJ70" s="18">
        <f t="shared" si="39"/>
        <v>20.808518518518518</v>
      </c>
      <c r="AK70" s="18">
        <f t="shared" si="34"/>
        <v>3.16703703703703</v>
      </c>
      <c r="AL70" s="87">
        <f t="shared" si="95"/>
        <v>4.8248148148148111</v>
      </c>
      <c r="AM70" s="19"/>
      <c r="AP70" s="37">
        <f t="shared" si="96"/>
        <v>1</v>
      </c>
      <c r="AQ70" s="40">
        <f t="shared" si="97"/>
        <v>4.8248148148148111</v>
      </c>
      <c r="AR70" s="40">
        <f t="shared" si="98"/>
        <v>4.8248148148148111</v>
      </c>
      <c r="AS70" s="73"/>
      <c r="AT70" s="62">
        <f t="shared" si="36"/>
        <v>0.44353023877880404</v>
      </c>
      <c r="AU70" s="78">
        <f t="shared" si="37"/>
        <v>-33.9</v>
      </c>
      <c r="AV70" s="62"/>
      <c r="AW70" s="40"/>
      <c r="AZ70" s="18">
        <f t="shared" si="142"/>
        <v>832.29144021537707</v>
      </c>
      <c r="BA70" s="18">
        <f t="shared" si="143"/>
        <v>918.22060429104693</v>
      </c>
      <c r="BB70" s="14">
        <f t="shared" si="122"/>
        <v>23.888235294117646</v>
      </c>
      <c r="BC70" s="14">
        <f t="shared" si="31"/>
        <v>19.099128540305014</v>
      </c>
      <c r="BD70" s="14">
        <f t="shared" si="42"/>
        <v>0.64618736383442865</v>
      </c>
      <c r="BE70" s="18">
        <f t="shared" si="123"/>
        <v>18.452941176470585</v>
      </c>
      <c r="BF70" s="87">
        <f t="shared" si="124"/>
        <v>5.4352941176470608</v>
      </c>
      <c r="BG70" s="19"/>
      <c r="BH70" s="29"/>
      <c r="BI70" s="49"/>
      <c r="BJ70" s="37">
        <f t="shared" si="144"/>
        <v>8</v>
      </c>
      <c r="BK70" s="40">
        <f t="shared" si="134"/>
        <v>5.4352941176470608</v>
      </c>
      <c r="BL70" s="40">
        <f t="shared" si="135"/>
        <v>5.4352941176470608</v>
      </c>
      <c r="BM70" s="73"/>
      <c r="BN70" s="62">
        <f t="shared" si="25"/>
        <v>0.19875869398228227</v>
      </c>
      <c r="BO70" s="78">
        <f t="shared" si="26"/>
        <v>-853</v>
      </c>
      <c r="BP70" s="40"/>
      <c r="BQ70" s="40"/>
      <c r="BR70" s="31"/>
    </row>
    <row r="71" spans="1:70" ht="12.75" customHeight="1">
      <c r="A71" s="1">
        <v>10715</v>
      </c>
      <c r="B71" s="1">
        <f t="shared" si="130"/>
        <v>-8765</v>
      </c>
      <c r="C71" s="2">
        <v>49.3</v>
      </c>
      <c r="F71" s="18">
        <f t="shared" si="136"/>
        <v>-8428.9629100703551</v>
      </c>
      <c r="G71" s="18">
        <f t="shared" si="137"/>
        <v>-8419.4152251730593</v>
      </c>
      <c r="H71" s="14">
        <f t="shared" si="47"/>
        <v>31.3</v>
      </c>
      <c r="I71" s="18">
        <f t="shared" si="57"/>
        <v>34.733333333333327</v>
      </c>
      <c r="J71" s="18">
        <f t="shared" si="58"/>
        <v>44.383333333333333</v>
      </c>
      <c r="K71" s="87">
        <f t="shared" si="59"/>
        <v>-3.4333333333333265</v>
      </c>
      <c r="L71" s="88">
        <f t="shared" si="60"/>
        <v>-13.083333333333332</v>
      </c>
      <c r="P71" s="37">
        <f t="shared" si="138"/>
        <v>2</v>
      </c>
      <c r="Q71" s="40" t="str">
        <f t="shared" si="48"/>
        <v xml:space="preserve"> </v>
      </c>
      <c r="R71" s="40">
        <f t="shared" si="49"/>
        <v>18.694444444444436</v>
      </c>
      <c r="S71" s="73"/>
      <c r="T71" s="93">
        <f t="shared" ref="T71:T134" si="148" xml:space="preserve"> SIN((2*PI()*(G71-2000+U71)/57.2861093837796) + 0.840686201)</f>
        <v>0.97603656729450305</v>
      </c>
      <c r="U71" s="78">
        <f t="shared" ref="U71" si="149">U70</f>
        <v>2</v>
      </c>
      <c r="V71" s="65">
        <f t="shared" si="23"/>
        <v>-0.42467628504026395</v>
      </c>
      <c r="W71" s="65">
        <f t="shared" si="24"/>
        <v>4.99</v>
      </c>
      <c r="X71" s="78">
        <f t="shared" si="30"/>
        <v>0</v>
      </c>
      <c r="Y71" s="78">
        <f t="shared" si="132"/>
        <v>-0.81674153884875988</v>
      </c>
      <c r="Z71" s="78">
        <f t="shared" si="38"/>
        <v>-11.82</v>
      </c>
      <c r="AA71" s="75"/>
      <c r="AB71" s="65"/>
      <c r="AC71" s="40"/>
      <c r="AD71" s="31"/>
      <c r="AF71" s="18">
        <f t="shared" si="140"/>
        <v>-5812.8972482110657</v>
      </c>
      <c r="AG71" s="18">
        <f t="shared" si="141"/>
        <v>-5784.2541935191766</v>
      </c>
      <c r="AH71" s="14">
        <f t="shared" si="147"/>
        <v>23.759999999999998</v>
      </c>
      <c r="AI71" s="14">
        <f t="shared" si="32"/>
        <v>22.064444444444444</v>
      </c>
      <c r="AJ71" s="18">
        <f t="shared" si="39"/>
        <v>19.914074074074076</v>
      </c>
      <c r="AK71" s="18">
        <f t="shared" si="34"/>
        <v>2.1503703703703678</v>
      </c>
      <c r="AL71" s="87">
        <f t="shared" si="95"/>
        <v>3.845925925925922</v>
      </c>
      <c r="AM71" s="19"/>
      <c r="AP71" s="37">
        <f t="shared" si="96"/>
        <v>2</v>
      </c>
      <c r="AQ71" s="40" t="str">
        <f t="shared" si="97"/>
        <v xml:space="preserve"> </v>
      </c>
      <c r="AR71" s="40">
        <f t="shared" si="98"/>
        <v>4.8248148148148111</v>
      </c>
      <c r="AS71" s="73"/>
      <c r="AT71" s="62">
        <f t="shared" si="36"/>
        <v>0.91586831760763576</v>
      </c>
      <c r="AU71" s="78">
        <f t="shared" si="37"/>
        <v>-33.9</v>
      </c>
      <c r="AV71" s="62"/>
      <c r="AW71" s="40"/>
      <c r="AZ71" s="18">
        <f t="shared" si="142"/>
        <v>1004.1497683667161</v>
      </c>
      <c r="BA71" s="18">
        <f t="shared" si="143"/>
        <v>1090.0789324423858</v>
      </c>
      <c r="BB71" s="14">
        <f t="shared" si="122"/>
        <v>18.844444444444445</v>
      </c>
      <c r="BC71" s="14">
        <f t="shared" si="31"/>
        <v>18.130501089324621</v>
      </c>
      <c r="BD71" s="14">
        <f t="shared" si="42"/>
        <v>0.22883079157588782</v>
      </c>
      <c r="BE71" s="18">
        <f t="shared" si="123"/>
        <v>17.901670297748733</v>
      </c>
      <c r="BF71" s="87">
        <f t="shared" si="124"/>
        <v>0.94277414669571158</v>
      </c>
      <c r="BG71" s="19"/>
      <c r="BH71" s="29"/>
      <c r="BI71" s="49"/>
      <c r="BJ71" s="37">
        <f t="shared" si="144"/>
        <v>9</v>
      </c>
      <c r="BK71" s="40" t="str">
        <f t="shared" si="134"/>
        <v xml:space="preserve"> </v>
      </c>
      <c r="BL71" s="40">
        <f t="shared" si="135"/>
        <v>5.4352941176470608</v>
      </c>
      <c r="BM71" s="73"/>
      <c r="BN71" s="62">
        <f t="shared" si="25"/>
        <v>0.78222099924596933</v>
      </c>
      <c r="BO71" s="78">
        <f t="shared" si="26"/>
        <v>-853</v>
      </c>
      <c r="BP71" s="40"/>
      <c r="BQ71" s="40"/>
      <c r="BR71" s="31"/>
    </row>
    <row r="72" spans="1:70" ht="12.75" customHeight="1">
      <c r="A72" s="1">
        <v>10705</v>
      </c>
      <c r="B72" s="1">
        <f t="shared" si="130"/>
        <v>-8755</v>
      </c>
      <c r="C72" s="2">
        <v>44.3</v>
      </c>
      <c r="F72" s="18">
        <f t="shared" si="136"/>
        <v>-8409.8675402757617</v>
      </c>
      <c r="G72" s="18">
        <f t="shared" si="137"/>
        <v>-8400.3198553784659</v>
      </c>
      <c r="H72" s="14">
        <f t="shared" si="47"/>
        <v>42.599999999999994</v>
      </c>
      <c r="I72" s="18">
        <f t="shared" si="57"/>
        <v>42.216666666666661</v>
      </c>
      <c r="J72" s="18">
        <f t="shared" si="58"/>
        <v>44.06111111111111</v>
      </c>
      <c r="K72" s="87">
        <f t="shared" si="59"/>
        <v>0.38333333333333286</v>
      </c>
      <c r="L72" s="88">
        <f t="shared" si="60"/>
        <v>-1.4611111111111157</v>
      </c>
      <c r="P72" s="37">
        <f t="shared" si="138"/>
        <v>3</v>
      </c>
      <c r="Q72" s="40" t="str">
        <f t="shared" si="48"/>
        <v xml:space="preserve"> </v>
      </c>
      <c r="R72" s="40">
        <f t="shared" si="49"/>
        <v>18.694444444444436</v>
      </c>
      <c r="S72" s="73"/>
      <c r="T72" s="93">
        <f t="shared" si="148"/>
        <v>-0.67647110129149479</v>
      </c>
      <c r="U72" s="78">
        <f t="shared" ref="U72" si="150">U71</f>
        <v>2</v>
      </c>
      <c r="V72" s="65">
        <f t="shared" ref="V72:V135" si="151" xml:space="preserve"> SIN((2*PI()*(G72-2000+X72)/87.6583) + W72)</f>
        <v>0.80168964298772616</v>
      </c>
      <c r="W72" s="65">
        <f t="shared" ref="W72:W135" si="152">W71</f>
        <v>4.99</v>
      </c>
      <c r="X72" s="78">
        <f t="shared" si="30"/>
        <v>0</v>
      </c>
      <c r="Y72" s="78">
        <f t="shared" si="132"/>
        <v>-0.2547694943760786</v>
      </c>
      <c r="Z72" s="78">
        <f t="shared" si="38"/>
        <v>-11.82</v>
      </c>
      <c r="AA72" s="75"/>
      <c r="AB72" s="65"/>
      <c r="AC72" s="40"/>
      <c r="AD72" s="31"/>
      <c r="AF72" s="18">
        <f t="shared" si="140"/>
        <v>-5755.6111388272857</v>
      </c>
      <c r="AG72" s="18">
        <f t="shared" si="141"/>
        <v>-5726.9680841353966</v>
      </c>
      <c r="AH72" s="14">
        <f t="shared" si="147"/>
        <v>16.8</v>
      </c>
      <c r="AI72" s="14">
        <f t="shared" si="32"/>
        <v>19.697777777777777</v>
      </c>
      <c r="AJ72" s="18">
        <f t="shared" si="39"/>
        <v>19.171481481481482</v>
      </c>
      <c r="AK72" s="18">
        <f t="shared" si="34"/>
        <v>0.52629629629629449</v>
      </c>
      <c r="AL72" s="87">
        <f t="shared" si="95"/>
        <v>-2.3714814814814815</v>
      </c>
      <c r="AM72" s="19"/>
      <c r="AP72" s="37">
        <f t="shared" si="96"/>
        <v>3</v>
      </c>
      <c r="AQ72" s="40" t="str">
        <f t="shared" si="97"/>
        <v xml:space="preserve"> </v>
      </c>
      <c r="AR72" s="40">
        <f t="shared" si="98"/>
        <v>4.8248148148148111</v>
      </c>
      <c r="AS72" s="73"/>
      <c r="AT72" s="62">
        <f t="shared" si="36"/>
        <v>0.95966143188530151</v>
      </c>
      <c r="AU72" s="78">
        <f t="shared" si="37"/>
        <v>-33.9</v>
      </c>
      <c r="AV72" s="62"/>
      <c r="AW72" s="40"/>
      <c r="AZ72" s="18">
        <f t="shared" si="142"/>
        <v>1176.008096518055</v>
      </c>
      <c r="BA72" s="86">
        <f t="shared" si="143"/>
        <v>1261.9372605937249</v>
      </c>
      <c r="BB72" s="14">
        <f t="shared" si="122"/>
        <v>11.658823529411766</v>
      </c>
      <c r="BC72" s="14">
        <f t="shared" si="31"/>
        <v>12.234422657952072</v>
      </c>
      <c r="BD72" s="14">
        <f t="shared" si="42"/>
        <v>-4.819662309368189</v>
      </c>
      <c r="BE72" s="18">
        <f t="shared" si="123"/>
        <v>17.054084967320261</v>
      </c>
      <c r="BF72" s="87">
        <f t="shared" si="124"/>
        <v>-5.3952614379084949</v>
      </c>
      <c r="BG72" s="19"/>
      <c r="BJ72" s="37">
        <f t="shared" si="144"/>
        <v>1</v>
      </c>
      <c r="BK72" s="40" t="str">
        <f t="shared" si="134"/>
        <v xml:space="preserve"> </v>
      </c>
      <c r="BL72" s="40">
        <f t="shared" si="135"/>
        <v>5.4352941176470608</v>
      </c>
      <c r="BN72" s="62">
        <f t="shared" ref="BN72:BN78" si="153" xml:space="preserve"> SIN((2*PI()*(BA72-2000+BO72)/1546.72495336205) + 1.776465808)</f>
        <v>0.99967340554441664</v>
      </c>
      <c r="BO72" s="78">
        <f t="shared" ref="BO72:BO78" si="154">BO71</f>
        <v>-853</v>
      </c>
    </row>
    <row r="73" spans="1:70" ht="12.75" customHeight="1">
      <c r="A73" s="1">
        <v>10695</v>
      </c>
      <c r="B73" s="1">
        <f t="shared" si="130"/>
        <v>-8745</v>
      </c>
      <c r="C73" s="2">
        <v>29.7</v>
      </c>
      <c r="F73" s="18">
        <f t="shared" si="136"/>
        <v>-8390.7721704811684</v>
      </c>
      <c r="G73" s="18">
        <f t="shared" si="137"/>
        <v>-8381.2244855838726</v>
      </c>
      <c r="H73" s="14">
        <f t="shared" si="47"/>
        <v>52.75</v>
      </c>
      <c r="I73" s="18">
        <f t="shared" si="57"/>
        <v>52.333333333333336</v>
      </c>
      <c r="J73" s="18">
        <f t="shared" si="58"/>
        <v>44.177777777777784</v>
      </c>
      <c r="K73" s="87">
        <f t="shared" si="59"/>
        <v>0.4166666666666643</v>
      </c>
      <c r="L73" s="88">
        <f t="shared" si="60"/>
        <v>8.5722222222222157</v>
      </c>
      <c r="P73" s="37">
        <f t="shared" si="138"/>
        <v>4</v>
      </c>
      <c r="Q73" s="40" t="str">
        <f t="shared" si="48"/>
        <v xml:space="preserve"> </v>
      </c>
      <c r="R73" s="40">
        <f t="shared" si="49"/>
        <v>18.694444444444436</v>
      </c>
      <c r="S73" s="73"/>
      <c r="T73" s="93">
        <f t="shared" si="148"/>
        <v>-0.29956546600309536</v>
      </c>
      <c r="U73" s="78">
        <f t="shared" ref="U73" si="155">U72</f>
        <v>2</v>
      </c>
      <c r="V73" s="65">
        <f t="shared" si="151"/>
        <v>0.74647925645844704</v>
      </c>
      <c r="W73" s="65">
        <f t="shared" si="152"/>
        <v>4.99</v>
      </c>
      <c r="X73" s="78">
        <f t="shared" si="30"/>
        <v>0</v>
      </c>
      <c r="Y73" s="78">
        <f t="shared" si="132"/>
        <v>0.4264120279627529</v>
      </c>
      <c r="Z73" s="78">
        <f t="shared" si="38"/>
        <v>-11.82</v>
      </c>
      <c r="AA73" s="75"/>
      <c r="AB73" s="65"/>
      <c r="AC73" s="40"/>
      <c r="AD73" s="31"/>
      <c r="AF73" s="18">
        <f t="shared" si="140"/>
        <v>-5698.3250294435056</v>
      </c>
      <c r="AG73" s="18">
        <f t="shared" si="141"/>
        <v>-5669.6819747516165</v>
      </c>
      <c r="AH73" s="14">
        <f t="shared" si="147"/>
        <v>18.533333333333331</v>
      </c>
      <c r="AI73" s="14">
        <f t="shared" si="32"/>
        <v>14.66111111111111</v>
      </c>
      <c r="AJ73" s="18">
        <f t="shared" si="39"/>
        <v>16.936296296296295</v>
      </c>
      <c r="AK73" s="18">
        <f t="shared" si="34"/>
        <v>-2.275185185185185</v>
      </c>
      <c r="AL73" s="87">
        <f t="shared" si="95"/>
        <v>1.5970370370370368</v>
      </c>
      <c r="AM73" s="19"/>
      <c r="AP73" s="37">
        <f t="shared" si="96"/>
        <v>4</v>
      </c>
      <c r="AQ73" s="40" t="str">
        <f t="shared" si="97"/>
        <v xml:space="preserve"> </v>
      </c>
      <c r="AR73" s="40">
        <f t="shared" si="98"/>
        <v>4.8248148148148111</v>
      </c>
      <c r="AS73" s="73"/>
      <c r="AT73" s="62">
        <f t="shared" si="36"/>
        <v>0.55441829673503285</v>
      </c>
      <c r="AU73" s="78">
        <f t="shared" si="37"/>
        <v>-33.9</v>
      </c>
      <c r="AV73" s="62"/>
      <c r="AW73" s="40"/>
      <c r="AZ73" s="18">
        <f t="shared" si="142"/>
        <v>1347.8664246693941</v>
      </c>
      <c r="BA73" s="18">
        <f t="shared" si="143"/>
        <v>1433.7955887450639</v>
      </c>
      <c r="BB73" s="14">
        <f t="shared" si="122"/>
        <v>6.2000000000000011</v>
      </c>
      <c r="BC73" s="14">
        <f t="shared" si="31"/>
        <v>9.7980392156862752</v>
      </c>
      <c r="BD73" s="14"/>
      <c r="BE73" s="18"/>
      <c r="BF73" s="14"/>
      <c r="BG73" s="19"/>
      <c r="BJ73" s="37">
        <f t="shared" si="144"/>
        <v>2</v>
      </c>
      <c r="BN73" s="62">
        <f t="shared" si="153"/>
        <v>0.74936751525627943</v>
      </c>
      <c r="BO73" s="78">
        <f t="shared" si="154"/>
        <v>-853</v>
      </c>
    </row>
    <row r="74" spans="1:70" ht="12.75" customHeight="1">
      <c r="A74" s="1">
        <v>10685</v>
      </c>
      <c r="B74" s="1">
        <f t="shared" si="130"/>
        <v>-8735</v>
      </c>
      <c r="C74" s="2">
        <v>23.6</v>
      </c>
      <c r="F74" s="18">
        <f t="shared" si="136"/>
        <v>-8371.676800686575</v>
      </c>
      <c r="G74" s="18">
        <f t="shared" si="137"/>
        <v>-8362.1291157892792</v>
      </c>
      <c r="H74" s="14">
        <f t="shared" si="47"/>
        <v>61.65</v>
      </c>
      <c r="I74" s="18">
        <f t="shared" si="57"/>
        <v>56.866666666666674</v>
      </c>
      <c r="J74" s="18">
        <f t="shared" si="58"/>
        <v>42.955555555555563</v>
      </c>
      <c r="K74" s="87">
        <f t="shared" si="59"/>
        <v>4.7833333333333243</v>
      </c>
      <c r="L74" s="88">
        <f t="shared" si="60"/>
        <v>18.694444444444436</v>
      </c>
      <c r="P74" s="37">
        <f t="shared" si="138"/>
        <v>5</v>
      </c>
      <c r="Q74" s="40">
        <f t="shared" si="48"/>
        <v>18.694444444444436</v>
      </c>
      <c r="R74" s="40">
        <f t="shared" si="49"/>
        <v>18.694444444444436</v>
      </c>
      <c r="S74" s="73"/>
      <c r="T74" s="93">
        <f t="shared" si="148"/>
        <v>0.97603656729445831</v>
      </c>
      <c r="U74" s="78">
        <f t="shared" ref="U74" si="156">U73</f>
        <v>2</v>
      </c>
      <c r="V74" s="65">
        <f t="shared" si="151"/>
        <v>-0.50204844775531487</v>
      </c>
      <c r="W74" s="65">
        <f t="shared" si="152"/>
        <v>4.99</v>
      </c>
      <c r="X74" s="78">
        <f t="shared" si="30"/>
        <v>0</v>
      </c>
      <c r="Y74" s="78">
        <f t="shared" si="132"/>
        <v>0.90807062337595423</v>
      </c>
      <c r="Z74" s="78">
        <f t="shared" si="38"/>
        <v>-11.82</v>
      </c>
      <c r="AA74" s="75"/>
      <c r="AB74" s="65"/>
      <c r="AC74" s="40"/>
      <c r="AD74" s="31"/>
      <c r="AF74" s="18">
        <f t="shared" si="140"/>
        <v>-5641.0389200597256</v>
      </c>
      <c r="AG74" s="18">
        <f t="shared" si="141"/>
        <v>-5612.3958653678364</v>
      </c>
      <c r="AH74" s="14">
        <f t="shared" si="147"/>
        <v>8.65</v>
      </c>
      <c r="AI74" s="14">
        <f t="shared" si="32"/>
        <v>14.994444444444445</v>
      </c>
      <c r="AJ74" s="18">
        <f t="shared" si="39"/>
        <v>16.278888888888886</v>
      </c>
      <c r="AK74" s="18">
        <f t="shared" si="34"/>
        <v>-1.2844444444444409</v>
      </c>
      <c r="AL74" s="87">
        <f t="shared" si="95"/>
        <v>-7.6288888888888859</v>
      </c>
      <c r="AM74" s="19"/>
      <c r="AP74" s="37">
        <f t="shared" si="96"/>
        <v>5</v>
      </c>
      <c r="AQ74" s="40" t="str">
        <f t="shared" si="97"/>
        <v xml:space="preserve"> </v>
      </c>
      <c r="AR74" s="40">
        <f t="shared" si="98"/>
        <v>3.845925925925922</v>
      </c>
      <c r="AS74" s="73"/>
      <c r="AT74" s="62">
        <f t="shared" si="36"/>
        <v>-0.11024332113057583</v>
      </c>
      <c r="AU74" s="78">
        <f t="shared" si="37"/>
        <v>-33.9</v>
      </c>
      <c r="AV74" s="62"/>
      <c r="AW74" s="40"/>
      <c r="AZ74" s="18">
        <f t="shared" si="142"/>
        <v>1519.7247528207331</v>
      </c>
      <c r="BA74" s="18">
        <f t="shared" si="143"/>
        <v>1605.653916896403</v>
      </c>
      <c r="BB74" s="14">
        <f t="shared" si="122"/>
        <v>11.53529411764706</v>
      </c>
      <c r="BC74" s="14">
        <f t="shared" si="31"/>
        <v>14.209803921568628</v>
      </c>
      <c r="BD74" s="14"/>
      <c r="BE74" s="18"/>
      <c r="BF74" s="14"/>
      <c r="BG74" s="19"/>
      <c r="BJ74" s="37">
        <f t="shared" si="144"/>
        <v>3</v>
      </c>
      <c r="BN74" s="62">
        <f t="shared" si="153"/>
        <v>0.14842423628748005</v>
      </c>
      <c r="BO74" s="78">
        <f t="shared" si="154"/>
        <v>-853</v>
      </c>
    </row>
    <row r="75" spans="1:70" ht="12.75" customHeight="1">
      <c r="A75" s="1">
        <v>10675</v>
      </c>
      <c r="B75" s="1">
        <f t="shared" si="130"/>
        <v>-8725</v>
      </c>
      <c r="C75" s="2">
        <v>24.4</v>
      </c>
      <c r="F75" s="18">
        <f t="shared" si="136"/>
        <v>-8352.5814308919817</v>
      </c>
      <c r="G75" s="18">
        <f t="shared" si="137"/>
        <v>-8343.0337459946859</v>
      </c>
      <c r="H75" s="14">
        <f t="shared" si="47"/>
        <v>56.2</v>
      </c>
      <c r="I75" s="18">
        <f t="shared" si="57"/>
        <v>55.4</v>
      </c>
      <c r="J75" s="18">
        <f t="shared" si="58"/>
        <v>40.711111111111123</v>
      </c>
      <c r="K75" s="87">
        <f t="shared" si="59"/>
        <v>0.80000000000000426</v>
      </c>
      <c r="L75" s="88">
        <f t="shared" si="60"/>
        <v>15.48888888888888</v>
      </c>
      <c r="P75" s="37">
        <f t="shared" si="138"/>
        <v>6</v>
      </c>
      <c r="Q75" s="40" t="str">
        <f t="shared" si="48"/>
        <v xml:space="preserve"> </v>
      </c>
      <c r="R75" s="40">
        <f t="shared" si="49"/>
        <v>18.694444444444436</v>
      </c>
      <c r="S75" s="73"/>
      <c r="T75" s="93">
        <f t="shared" si="148"/>
        <v>-0.67647110129147892</v>
      </c>
      <c r="U75" s="78">
        <f t="shared" ref="U75" si="157">U74</f>
        <v>2</v>
      </c>
      <c r="V75" s="65">
        <f t="shared" si="151"/>
        <v>-0.94800447721768366</v>
      </c>
      <c r="W75" s="65">
        <f t="shared" si="152"/>
        <v>4.99</v>
      </c>
      <c r="X75" s="78">
        <f t="shared" ref="X75:X138" si="158">X74</f>
        <v>0</v>
      </c>
      <c r="Y75" s="78">
        <f t="shared" si="132"/>
        <v>0.96483288203073669</v>
      </c>
      <c r="Z75" s="78">
        <f t="shared" si="38"/>
        <v>-11.82</v>
      </c>
      <c r="AA75" s="75"/>
      <c r="AB75" s="65"/>
      <c r="AC75" s="40"/>
      <c r="AD75" s="31"/>
      <c r="AF75" s="18">
        <f t="shared" si="140"/>
        <v>-5583.7528106759455</v>
      </c>
      <c r="AG75" s="18">
        <f t="shared" si="141"/>
        <v>-5555.1097559840564</v>
      </c>
      <c r="AH75" s="14">
        <f t="shared" si="147"/>
        <v>17.8</v>
      </c>
      <c r="AI75" s="14">
        <f t="shared" si="32"/>
        <v>12.594444444444443</v>
      </c>
      <c r="AJ75" s="18">
        <f t="shared" si="39"/>
        <v>14.675185185185184</v>
      </c>
      <c r="AK75" s="18">
        <f t="shared" si="34"/>
        <v>-2.0807407407407403</v>
      </c>
      <c r="AL75" s="87">
        <f t="shared" si="95"/>
        <v>3.1248148148148172</v>
      </c>
      <c r="AM75" s="19"/>
      <c r="AP75" s="37">
        <f t="shared" si="96"/>
        <v>6</v>
      </c>
      <c r="AQ75" s="40" t="str">
        <f t="shared" si="97"/>
        <v xml:space="preserve"> </v>
      </c>
      <c r="AR75" s="40">
        <f t="shared" si="98"/>
        <v>3.8388888888888886</v>
      </c>
      <c r="AS75" s="73"/>
      <c r="AT75" s="62">
        <f t="shared" si="36"/>
        <v>-0.72332086382116001</v>
      </c>
      <c r="AU75" s="78">
        <f t="shared" si="37"/>
        <v>-33.9</v>
      </c>
      <c r="AV75" s="62"/>
      <c r="AW75" s="40"/>
      <c r="AZ75" s="18">
        <f t="shared" si="142"/>
        <v>1691.5830809720721</v>
      </c>
      <c r="BA75" s="18">
        <f t="shared" si="143"/>
        <v>1777.512245047742</v>
      </c>
      <c r="BB75" s="14">
        <f t="shared" si="122"/>
        <v>24.894117647058824</v>
      </c>
      <c r="BC75" s="14">
        <f t="shared" ref="BC75" si="159">AVERAGE(BB74:BB76)</f>
        <v>18.214705882352941</v>
      </c>
      <c r="BD75" s="14"/>
      <c r="BE75" s="18"/>
      <c r="BF75" s="14"/>
      <c r="BG75" s="19"/>
      <c r="BJ75" s="37">
        <f t="shared" si="144"/>
        <v>4</v>
      </c>
      <c r="BN75" s="62">
        <f t="shared" si="153"/>
        <v>-0.52196839239187431</v>
      </c>
      <c r="BO75" s="78">
        <f t="shared" si="154"/>
        <v>-853</v>
      </c>
    </row>
    <row r="76" spans="1:70" ht="12.75" customHeight="1">
      <c r="A76" s="1">
        <v>10665</v>
      </c>
      <c r="B76" s="1">
        <f t="shared" si="130"/>
        <v>-8715</v>
      </c>
      <c r="C76" s="2">
        <v>34.1</v>
      </c>
      <c r="F76" s="18">
        <f t="shared" si="136"/>
        <v>-8333.4860610973883</v>
      </c>
      <c r="G76" s="18">
        <f t="shared" si="137"/>
        <v>-8323.9383762000925</v>
      </c>
      <c r="H76" s="14">
        <f t="shared" si="47"/>
        <v>48.35</v>
      </c>
      <c r="I76" s="18">
        <f t="shared" si="57"/>
        <v>49.050000000000004</v>
      </c>
      <c r="J76" s="18">
        <f t="shared" si="58"/>
        <v>38.383333333333347</v>
      </c>
      <c r="K76" s="87">
        <f t="shared" si="59"/>
        <v>-0.70000000000000284</v>
      </c>
      <c r="L76" s="88">
        <f t="shared" si="60"/>
        <v>9.9666666666666544</v>
      </c>
      <c r="P76" s="37">
        <f t="shared" si="138"/>
        <v>7</v>
      </c>
      <c r="Q76" s="40" t="str">
        <f t="shared" si="48"/>
        <v xml:space="preserve"> </v>
      </c>
      <c r="R76" s="40">
        <f t="shared" si="49"/>
        <v>18.694444444444436</v>
      </c>
      <c r="S76" s="73"/>
      <c r="T76" s="93">
        <f t="shared" si="148"/>
        <v>-0.29956546600289896</v>
      </c>
      <c r="U76" s="78">
        <f t="shared" ref="U76" si="160">U75</f>
        <v>2</v>
      </c>
      <c r="V76" s="65">
        <f t="shared" si="151"/>
        <v>0.12151383519706722</v>
      </c>
      <c r="W76" s="65">
        <f t="shared" si="152"/>
        <v>4.99</v>
      </c>
      <c r="X76" s="78">
        <f t="shared" si="158"/>
        <v>0</v>
      </c>
      <c r="Y76" s="78">
        <f t="shared" si="132"/>
        <v>0.57013911226029312</v>
      </c>
      <c r="Z76" s="78">
        <f t="shared" si="38"/>
        <v>-11.82</v>
      </c>
      <c r="AA76" s="75"/>
      <c r="AB76" s="65"/>
      <c r="AC76" s="40"/>
      <c r="AD76" s="31"/>
      <c r="AF76" s="18">
        <f t="shared" si="140"/>
        <v>-5526.4667012921655</v>
      </c>
      <c r="AG76" s="18">
        <f t="shared" si="141"/>
        <v>-5497.8236466002763</v>
      </c>
      <c r="AH76" s="14">
        <f t="shared" si="147"/>
        <v>11.33333333333333</v>
      </c>
      <c r="AI76" s="14">
        <f t="shared" ref="AI76:AI139" si="161">AVERAGE(AH75:AH77)</f>
        <v>12.172222222222222</v>
      </c>
      <c r="AJ76" s="18">
        <f t="shared" si="39"/>
        <v>12.779629629629632</v>
      </c>
      <c r="AK76" s="18">
        <f t="shared" ref="AK76:AK139" si="162">AI76-AJ76</f>
        <v>-0.60740740740740939</v>
      </c>
      <c r="AL76" s="87">
        <f t="shared" si="95"/>
        <v>-1.4462962962963015</v>
      </c>
      <c r="AM76" s="19"/>
      <c r="AP76" s="37">
        <f t="shared" si="96"/>
        <v>7</v>
      </c>
      <c r="AQ76" s="40" t="str">
        <f t="shared" si="97"/>
        <v xml:space="preserve"> </v>
      </c>
      <c r="AR76" s="40">
        <f t="shared" si="98"/>
        <v>3.8388888888888886</v>
      </c>
      <c r="AS76" s="73"/>
      <c r="AT76" s="62">
        <f t="shared" ref="AT76:AT139" si="163" xml:space="preserve"> SIN((2*PI()*(AG76-2000+AU76)/515.574984454017) + 2.187804708)</f>
        <v>-0.99794853551384821</v>
      </c>
      <c r="AU76" s="78">
        <f t="shared" ref="AU76:AU139" si="164">AU75</f>
        <v>-33.9</v>
      </c>
      <c r="AV76" s="62"/>
      <c r="AW76" s="40"/>
      <c r="AZ76" s="18">
        <f t="shared" si="142"/>
        <v>1863.4414091234112</v>
      </c>
      <c r="BA76" s="18">
        <f t="shared" si="143"/>
        <v>1949.370573199081</v>
      </c>
      <c r="BB76" s="91"/>
      <c r="BC76" s="14"/>
      <c r="BD76" s="14"/>
      <c r="BE76" s="18"/>
      <c r="BF76" s="14"/>
      <c r="BG76" s="19"/>
      <c r="BJ76" s="37">
        <f t="shared" si="144"/>
        <v>5</v>
      </c>
      <c r="BN76" s="62">
        <f t="shared" si="153"/>
        <v>-0.94812620923856328</v>
      </c>
      <c r="BO76" s="78">
        <f t="shared" si="154"/>
        <v>-853</v>
      </c>
    </row>
    <row r="77" spans="1:70" ht="12.75" customHeight="1">
      <c r="A77" s="1">
        <v>10655</v>
      </c>
      <c r="B77" s="1">
        <f t="shared" si="130"/>
        <v>-8705</v>
      </c>
      <c r="C77" s="2">
        <v>43.9</v>
      </c>
      <c r="F77" s="18">
        <f t="shared" si="136"/>
        <v>-8314.3906913027949</v>
      </c>
      <c r="G77" s="18">
        <f t="shared" si="137"/>
        <v>-8304.8430064054992</v>
      </c>
      <c r="H77" s="14">
        <f t="shared" ref="H77:H140" si="165">AVERAGEIFS(SS,GregYr,"&gt;"&amp;F77,GregYr,"&lt;="&amp;F78)</f>
        <v>42.6</v>
      </c>
      <c r="I77" s="18">
        <f t="shared" si="57"/>
        <v>37.266666666666673</v>
      </c>
      <c r="J77" s="18">
        <f t="shared" si="58"/>
        <v>34.561111111111117</v>
      </c>
      <c r="K77" s="87">
        <f t="shared" si="59"/>
        <v>5.3333333333333286</v>
      </c>
      <c r="L77" s="88">
        <f t="shared" si="60"/>
        <v>8.0388888888888843</v>
      </c>
      <c r="P77" s="37">
        <f t="shared" si="138"/>
        <v>8</v>
      </c>
      <c r="Q77" s="40" t="str">
        <f t="shared" si="48"/>
        <v xml:space="preserve"> </v>
      </c>
      <c r="R77" s="40">
        <f t="shared" si="49"/>
        <v>18.694444444444436</v>
      </c>
      <c r="S77" s="73"/>
      <c r="T77" s="93">
        <f t="shared" si="148"/>
        <v>0.97603656729446298</v>
      </c>
      <c r="U77" s="78">
        <f t="shared" ref="U77" si="166">U76</f>
        <v>2</v>
      </c>
      <c r="V77" s="65">
        <f t="shared" si="151"/>
        <v>0.99678085043998532</v>
      </c>
      <c r="W77" s="65">
        <f t="shared" si="152"/>
        <v>4.99</v>
      </c>
      <c r="X77" s="78">
        <f t="shared" si="158"/>
        <v>0</v>
      </c>
      <c r="Y77" s="78">
        <f t="shared" si="132"/>
        <v>-9.1329084527212764E-2</v>
      </c>
      <c r="Z77" s="78">
        <f t="shared" ref="Z77:Z140" si="167">Z76</f>
        <v>-11.82</v>
      </c>
      <c r="AA77" s="75"/>
      <c r="AB77" s="65"/>
      <c r="AC77" s="40"/>
      <c r="AD77" s="31"/>
      <c r="AF77" s="18">
        <f t="shared" si="140"/>
        <v>-5469.1805919083854</v>
      </c>
      <c r="AG77" s="18">
        <f t="shared" si="141"/>
        <v>-5440.5375372164963</v>
      </c>
      <c r="AH77" s="14">
        <f t="shared" si="147"/>
        <v>7.3833333333333329</v>
      </c>
      <c r="AI77" s="14">
        <f t="shared" si="161"/>
        <v>11.777777777777777</v>
      </c>
      <c r="AJ77" s="18">
        <f t="shared" ref="AJ77:AJ140" si="168">AVERAGE(AH73:AH81)</f>
        <v>11.892592592592592</v>
      </c>
      <c r="AK77" s="18">
        <f t="shared" si="162"/>
        <v>-0.11481481481481559</v>
      </c>
      <c r="AL77" s="87">
        <f t="shared" si="95"/>
        <v>-4.5092592592592595</v>
      </c>
      <c r="AM77" s="19"/>
      <c r="AP77" s="37">
        <f t="shared" si="96"/>
        <v>8</v>
      </c>
      <c r="AQ77" s="40" t="str">
        <f t="shared" si="97"/>
        <v xml:space="preserve"> </v>
      </c>
      <c r="AR77" s="40">
        <f t="shared" si="98"/>
        <v>3.8388888888888886</v>
      </c>
      <c r="AS77" s="73"/>
      <c r="AT77" s="62">
        <f t="shared" si="163"/>
        <v>-0.80562499647704355</v>
      </c>
      <c r="AU77" s="78">
        <f t="shared" si="164"/>
        <v>-33.9</v>
      </c>
      <c r="AV77" s="62"/>
      <c r="AW77" s="40"/>
      <c r="AZ77" s="18">
        <f t="shared" si="142"/>
        <v>2035.2997372747502</v>
      </c>
      <c r="BA77" s="18">
        <f t="shared" si="143"/>
        <v>2121.2289013504201</v>
      </c>
      <c r="BB77" s="14"/>
      <c r="BC77" s="14"/>
      <c r="BD77" s="14"/>
      <c r="BE77" s="18"/>
      <c r="BF77" s="14"/>
      <c r="BG77" s="19"/>
      <c r="BJ77" s="37">
        <f t="shared" si="144"/>
        <v>6</v>
      </c>
      <c r="BN77" s="62">
        <f t="shared" si="153"/>
        <v>-0.93064523553345069</v>
      </c>
      <c r="BO77" s="78">
        <f t="shared" si="154"/>
        <v>-853</v>
      </c>
    </row>
    <row r="78" spans="1:70" ht="12.75" customHeight="1">
      <c r="A78" s="1">
        <v>10645</v>
      </c>
      <c r="B78" s="1">
        <f t="shared" si="130"/>
        <v>-8695</v>
      </c>
      <c r="C78" s="2">
        <v>32.9</v>
      </c>
      <c r="F78" s="18">
        <f t="shared" si="136"/>
        <v>-8295.2953215082016</v>
      </c>
      <c r="G78" s="18">
        <f t="shared" si="137"/>
        <v>-8285.7476366109058</v>
      </c>
      <c r="H78" s="14">
        <f t="shared" si="165"/>
        <v>20.85</v>
      </c>
      <c r="I78" s="18">
        <f t="shared" ref="I78:I141" si="169">AVERAGE(H77:H79)</f>
        <v>24.516666666666666</v>
      </c>
      <c r="J78" s="18">
        <f t="shared" ref="J78:J141" si="170">AVERAGE(H74:H82)</f>
        <v>29.466666666666658</v>
      </c>
      <c r="K78" s="87">
        <f t="shared" si="59"/>
        <v>-3.6666666666666643</v>
      </c>
      <c r="L78" s="88">
        <f t="shared" si="60"/>
        <v>-8.6166666666666565</v>
      </c>
      <c r="P78" s="37">
        <f t="shared" si="138"/>
        <v>9</v>
      </c>
      <c r="Q78" s="40" t="str">
        <f t="shared" si="48"/>
        <v xml:space="preserve"> </v>
      </c>
      <c r="R78" s="40">
        <f t="shared" si="49"/>
        <v>15.48888888888888</v>
      </c>
      <c r="S78" s="73"/>
      <c r="T78" s="93">
        <f t="shared" si="148"/>
        <v>-0.67647110129146304</v>
      </c>
      <c r="U78" s="78">
        <f t="shared" ref="U78" si="171">U77</f>
        <v>2</v>
      </c>
      <c r="V78" s="65">
        <f t="shared" si="151"/>
        <v>0.27859990249423927</v>
      </c>
      <c r="W78" s="65">
        <f t="shared" si="152"/>
        <v>4.99</v>
      </c>
      <c r="X78" s="78">
        <f t="shared" si="158"/>
        <v>0</v>
      </c>
      <c r="Y78" s="78">
        <f t="shared" si="132"/>
        <v>-0.7100633876546778</v>
      </c>
      <c r="Z78" s="78">
        <f t="shared" si="167"/>
        <v>-11.82</v>
      </c>
      <c r="AA78" s="75"/>
      <c r="AB78" s="65"/>
      <c r="AC78" s="40"/>
      <c r="AD78" s="31"/>
      <c r="AF78" s="18">
        <f t="shared" si="140"/>
        <v>-5411.8944825246053</v>
      </c>
      <c r="AG78" s="18">
        <f t="shared" si="141"/>
        <v>-5383.2514278327162</v>
      </c>
      <c r="AH78" s="14">
        <f t="shared" si="147"/>
        <v>16.616666666666667</v>
      </c>
      <c r="AI78" s="14">
        <f t="shared" si="161"/>
        <v>11.733333333333334</v>
      </c>
      <c r="AJ78" s="18">
        <f t="shared" si="168"/>
        <v>12.777777777777779</v>
      </c>
      <c r="AK78" s="18">
        <f t="shared" si="162"/>
        <v>-1.0444444444444443</v>
      </c>
      <c r="AL78" s="87">
        <f t="shared" si="95"/>
        <v>3.8388888888888886</v>
      </c>
      <c r="AM78" s="19"/>
      <c r="AP78" s="37">
        <f t="shared" si="96"/>
        <v>9</v>
      </c>
      <c r="AQ78" s="40">
        <f t="shared" si="97"/>
        <v>3.8388888888888886</v>
      </c>
      <c r="AR78" s="40">
        <f t="shared" si="98"/>
        <v>3.8388888888888886</v>
      </c>
      <c r="AS78" s="73"/>
      <c r="AT78" s="62">
        <f t="shared" si="163"/>
        <v>-0.23634056806412276</v>
      </c>
      <c r="AU78" s="78">
        <f t="shared" si="164"/>
        <v>-33.9</v>
      </c>
      <c r="AV78" s="62"/>
      <c r="AW78" s="40"/>
      <c r="AZ78" s="18">
        <f t="shared" si="142"/>
        <v>2207.1580654260893</v>
      </c>
      <c r="BA78" s="18">
        <f t="shared" si="143"/>
        <v>2293.0872295017589</v>
      </c>
      <c r="BB78" s="14"/>
      <c r="BC78" s="14"/>
      <c r="BD78" s="14"/>
      <c r="BE78" s="18"/>
      <c r="BF78" s="14"/>
      <c r="BG78" s="19"/>
      <c r="BJ78" s="37">
        <f t="shared" si="144"/>
        <v>7</v>
      </c>
      <c r="BN78" s="62">
        <f t="shared" si="153"/>
        <v>-0.47770501315254199</v>
      </c>
      <c r="BO78" s="78">
        <f t="shared" si="154"/>
        <v>-853</v>
      </c>
    </row>
    <row r="79" spans="1:70" ht="12.75" customHeight="1">
      <c r="A79" s="1">
        <v>10635</v>
      </c>
      <c r="B79" s="1">
        <f t="shared" si="130"/>
        <v>-8685</v>
      </c>
      <c r="C79" s="2">
        <v>23.9</v>
      </c>
      <c r="F79" s="18">
        <f t="shared" si="136"/>
        <v>-8276.1999517136082</v>
      </c>
      <c r="G79" s="18">
        <f t="shared" si="137"/>
        <v>-8266.6522668163125</v>
      </c>
      <c r="H79" s="14">
        <f t="shared" si="165"/>
        <v>10.1</v>
      </c>
      <c r="I79" s="18">
        <f t="shared" si="169"/>
        <v>13.766666666666667</v>
      </c>
      <c r="J79" s="18">
        <f t="shared" si="170"/>
        <v>23.694444444444443</v>
      </c>
      <c r="K79" s="87">
        <f t="shared" si="59"/>
        <v>-3.6666666666666679</v>
      </c>
      <c r="L79" s="88">
        <f t="shared" si="60"/>
        <v>-13.594444444444443</v>
      </c>
      <c r="P79" s="37">
        <f t="shared" si="138"/>
        <v>1</v>
      </c>
      <c r="Q79" s="40" t="str">
        <f t="shared" ref="Q79:Q142" si="172">IF(L79=R79, L79," ")</f>
        <v xml:space="preserve"> </v>
      </c>
      <c r="R79" s="40">
        <f t="shared" ref="R79:R142" si="173">MAX(L76:L82)</f>
        <v>9.9666666666666544</v>
      </c>
      <c r="S79" s="73"/>
      <c r="T79" s="93">
        <f t="shared" si="148"/>
        <v>-0.29956546600291956</v>
      </c>
      <c r="U79" s="78">
        <f t="shared" ref="U79" si="174">U78</f>
        <v>2</v>
      </c>
      <c r="V79" s="65">
        <f t="shared" si="151"/>
        <v>-0.88494919932208982</v>
      </c>
      <c r="W79" s="65">
        <f t="shared" si="152"/>
        <v>4.99</v>
      </c>
      <c r="X79" s="78">
        <f t="shared" si="158"/>
        <v>0</v>
      </c>
      <c r="Y79" s="78">
        <f t="shared" si="132"/>
        <v>-0.99655114022300628</v>
      </c>
      <c r="Z79" s="78">
        <f t="shared" si="167"/>
        <v>-11.82</v>
      </c>
      <c r="AA79" s="75"/>
      <c r="AB79" s="65"/>
      <c r="AC79" s="40"/>
      <c r="AD79" s="31"/>
      <c r="AF79" s="18">
        <f t="shared" si="140"/>
        <v>-5354.6083731408253</v>
      </c>
      <c r="AG79" s="18">
        <f t="shared" si="141"/>
        <v>-5325.9653184489362</v>
      </c>
      <c r="AH79" s="14">
        <f t="shared" si="147"/>
        <v>11.2</v>
      </c>
      <c r="AI79" s="14">
        <f t="shared" si="161"/>
        <v>11.505555555555555</v>
      </c>
      <c r="AJ79" s="18">
        <f t="shared" si="168"/>
        <v>15.200000000000001</v>
      </c>
      <c r="AK79" s="18">
        <f t="shared" si="162"/>
        <v>-3.6944444444444464</v>
      </c>
      <c r="AL79" s="87">
        <f t="shared" si="95"/>
        <v>-4.0000000000000018</v>
      </c>
      <c r="AM79" s="19"/>
      <c r="AP79" s="37">
        <f t="shared" si="96"/>
        <v>1</v>
      </c>
      <c r="AQ79" s="40" t="str">
        <f t="shared" si="97"/>
        <v xml:space="preserve"> </v>
      </c>
      <c r="AR79" s="40">
        <f t="shared" si="98"/>
        <v>8.5566666666666649</v>
      </c>
      <c r="AS79" s="73"/>
      <c r="AT79" s="62">
        <f t="shared" si="163"/>
        <v>0.4435302387788484</v>
      </c>
      <c r="AU79" s="78">
        <f t="shared" si="164"/>
        <v>-33.9</v>
      </c>
      <c r="AV79" s="62"/>
      <c r="AW79" s="40"/>
      <c r="AZ79" s="18">
        <f t="shared" si="142"/>
        <v>2379.0163935774281</v>
      </c>
      <c r="BA79" s="18">
        <f t="shared" si="143"/>
        <v>2464.9455576530977</v>
      </c>
      <c r="BB79" s="14"/>
      <c r="BC79" s="14"/>
      <c r="BD79" s="14"/>
      <c r="BE79" s="18"/>
      <c r="BF79" s="14"/>
      <c r="BG79" s="19"/>
      <c r="BJ79" s="37">
        <f t="shared" si="144"/>
        <v>8</v>
      </c>
      <c r="BN79" s="62">
        <f t="shared" ref="BN79:BN83" si="175" xml:space="preserve"> SIN((2*PI()*(BA79-2000+BO79)/1546.72495336205) + 1.776465808)</f>
        <v>0.19875869398228485</v>
      </c>
      <c r="BO79" s="78">
        <f t="shared" ref="BO79:BO83" si="176">BO78</f>
        <v>-853</v>
      </c>
    </row>
    <row r="80" spans="1:70" ht="12.75" customHeight="1">
      <c r="A80" s="1">
        <v>10625</v>
      </c>
      <c r="B80" s="1">
        <f t="shared" si="130"/>
        <v>-8675</v>
      </c>
      <c r="C80" s="2">
        <v>36.700000000000003</v>
      </c>
      <c r="F80" s="18">
        <f t="shared" si="136"/>
        <v>-8257.1045819190149</v>
      </c>
      <c r="G80" s="18">
        <f t="shared" si="137"/>
        <v>-8247.5568970217191</v>
      </c>
      <c r="H80" s="14">
        <f t="shared" si="165"/>
        <v>10.350000000000001</v>
      </c>
      <c r="I80" s="18">
        <f t="shared" si="169"/>
        <v>9.5500000000000007</v>
      </c>
      <c r="J80" s="18">
        <f t="shared" si="170"/>
        <v>18.822222222222219</v>
      </c>
      <c r="K80" s="87">
        <f t="shared" si="59"/>
        <v>0.80000000000000071</v>
      </c>
      <c r="L80" s="88">
        <f t="shared" si="60"/>
        <v>-8.4722222222222179</v>
      </c>
      <c r="P80" s="37">
        <f t="shared" si="138"/>
        <v>2</v>
      </c>
      <c r="Q80" s="40" t="str">
        <f t="shared" si="172"/>
        <v xml:space="preserve"> </v>
      </c>
      <c r="R80" s="40">
        <f t="shared" si="173"/>
        <v>8.0388888888888843</v>
      </c>
      <c r="S80" s="73"/>
      <c r="T80" s="93">
        <f t="shared" si="148"/>
        <v>0.97603656729441823</v>
      </c>
      <c r="U80" s="78">
        <f t="shared" ref="U80" si="177">U79</f>
        <v>2</v>
      </c>
      <c r="V80" s="65">
        <f t="shared" si="151"/>
        <v>-0.63382375300409277</v>
      </c>
      <c r="W80" s="65">
        <f t="shared" si="152"/>
        <v>4.99</v>
      </c>
      <c r="X80" s="78">
        <f t="shared" si="158"/>
        <v>0</v>
      </c>
      <c r="Y80" s="78">
        <f t="shared" si="132"/>
        <v>-0.81674153884873957</v>
      </c>
      <c r="Z80" s="78">
        <f t="shared" si="167"/>
        <v>-11.82</v>
      </c>
      <c r="AA80" s="75"/>
      <c r="AB80" s="65"/>
      <c r="AC80" s="40"/>
      <c r="AD80" s="31"/>
      <c r="AF80" s="18">
        <f t="shared" si="140"/>
        <v>-5297.3222637570452</v>
      </c>
      <c r="AG80" s="18">
        <f t="shared" si="141"/>
        <v>-5268.6792090651561</v>
      </c>
      <c r="AH80" s="14">
        <f t="shared" si="147"/>
        <v>6.7</v>
      </c>
      <c r="AI80" s="14">
        <f t="shared" si="161"/>
        <v>8.9055555555555532</v>
      </c>
      <c r="AJ80" s="18">
        <f t="shared" si="168"/>
        <v>15.275925925925925</v>
      </c>
      <c r="AK80" s="18">
        <f t="shared" si="162"/>
        <v>-6.370370370370372</v>
      </c>
      <c r="AL80" s="87">
        <f t="shared" si="95"/>
        <v>-8.575925925925926</v>
      </c>
      <c r="AM80" s="19"/>
      <c r="AP80" s="37">
        <f t="shared" si="96"/>
        <v>2</v>
      </c>
      <c r="AQ80" s="40" t="str">
        <f t="shared" si="97"/>
        <v xml:space="preserve"> </v>
      </c>
      <c r="AR80" s="40">
        <f t="shared" si="98"/>
        <v>11.051111111111112</v>
      </c>
      <c r="AS80" s="73"/>
      <c r="AT80" s="62">
        <f t="shared" si="163"/>
        <v>0.91586831760764997</v>
      </c>
      <c r="AU80" s="78">
        <f t="shared" si="164"/>
        <v>-33.9</v>
      </c>
      <c r="AV80" s="62"/>
      <c r="AW80" s="40"/>
      <c r="AZ80" s="18">
        <f t="shared" si="142"/>
        <v>2550.8747217287669</v>
      </c>
      <c r="BA80" s="18">
        <f t="shared" si="143"/>
        <v>2636.8038858044365</v>
      </c>
      <c r="BJ80" s="37">
        <f t="shared" si="144"/>
        <v>9</v>
      </c>
      <c r="BN80" s="62">
        <f t="shared" si="175"/>
        <v>0.7822209992459711</v>
      </c>
      <c r="BO80" s="78">
        <f t="shared" si="176"/>
        <v>-853</v>
      </c>
    </row>
    <row r="81" spans="1:67" ht="12.75" customHeight="1">
      <c r="A81" s="1">
        <v>10615</v>
      </c>
      <c r="B81" s="1">
        <f t="shared" si="130"/>
        <v>-8665</v>
      </c>
      <c r="C81" s="2">
        <v>57.6</v>
      </c>
      <c r="F81" s="18">
        <f t="shared" si="136"/>
        <v>-8238.0092121244215</v>
      </c>
      <c r="G81" s="18">
        <f t="shared" si="137"/>
        <v>-8228.4615272271258</v>
      </c>
      <c r="H81" s="14">
        <f t="shared" si="165"/>
        <v>8.1999999999999993</v>
      </c>
      <c r="I81" s="18">
        <f t="shared" si="169"/>
        <v>8.4833333333333343</v>
      </c>
      <c r="J81" s="18">
        <f t="shared" si="170"/>
        <v>14.783333333333335</v>
      </c>
      <c r="K81" s="87">
        <f t="shared" si="59"/>
        <v>-0.28333333333333499</v>
      </c>
      <c r="L81" s="88">
        <f t="shared" si="60"/>
        <v>-6.5833333333333357</v>
      </c>
      <c r="P81" s="37">
        <f t="shared" si="138"/>
        <v>3</v>
      </c>
      <c r="Q81" s="40" t="str">
        <f t="shared" si="172"/>
        <v xml:space="preserve"> </v>
      </c>
      <c r="R81" s="40">
        <f t="shared" si="173"/>
        <v>-6.3388888888888886</v>
      </c>
      <c r="S81" s="73"/>
      <c r="T81" s="93">
        <f t="shared" si="148"/>
        <v>-0.67647110129144716</v>
      </c>
      <c r="U81" s="78">
        <f t="shared" ref="U81" si="178">U80</f>
        <v>2</v>
      </c>
      <c r="V81" s="65">
        <f t="shared" si="151"/>
        <v>0.63052859047911047</v>
      </c>
      <c r="W81" s="65">
        <f t="shared" si="152"/>
        <v>4.99</v>
      </c>
      <c r="X81" s="78">
        <f t="shared" si="158"/>
        <v>0</v>
      </c>
      <c r="Y81" s="78">
        <f t="shared" si="132"/>
        <v>-0.25476949437604451</v>
      </c>
      <c r="Z81" s="78">
        <f t="shared" si="167"/>
        <v>-11.82</v>
      </c>
      <c r="AA81" s="75"/>
      <c r="AB81" s="65"/>
      <c r="AC81" s="40"/>
      <c r="AD81" s="31"/>
      <c r="AF81" s="18">
        <f t="shared" si="140"/>
        <v>-5240.0361543732652</v>
      </c>
      <c r="AG81" s="18">
        <f t="shared" si="141"/>
        <v>-5211.393099681376</v>
      </c>
      <c r="AH81" s="14">
        <f t="shared" si="147"/>
        <v>8.8166666666666647</v>
      </c>
      <c r="AI81" s="14">
        <f t="shared" si="161"/>
        <v>14.005555555555555</v>
      </c>
      <c r="AJ81" s="18">
        <f t="shared" si="168"/>
        <v>16.692592592592593</v>
      </c>
      <c r="AK81" s="18">
        <f t="shared" si="162"/>
        <v>-2.6870370370370384</v>
      </c>
      <c r="AL81" s="87">
        <f t="shared" si="95"/>
        <v>-7.8759259259259284</v>
      </c>
      <c r="AM81" s="19"/>
      <c r="AP81" s="37">
        <f t="shared" si="96"/>
        <v>3</v>
      </c>
      <c r="AQ81" s="40" t="str">
        <f t="shared" si="97"/>
        <v xml:space="preserve"> </v>
      </c>
      <c r="AR81" s="40">
        <f t="shared" si="98"/>
        <v>11.051111111111112</v>
      </c>
      <c r="AS81" s="73"/>
      <c r="AT81" s="62">
        <f t="shared" si="163"/>
        <v>0.95966143188528763</v>
      </c>
      <c r="AU81" s="78">
        <f t="shared" si="164"/>
        <v>-33.9</v>
      </c>
      <c r="AV81" s="62"/>
      <c r="AW81" s="40"/>
      <c r="AZ81" s="18">
        <f t="shared" si="142"/>
        <v>2722.7330498801057</v>
      </c>
      <c r="BA81" s="18">
        <f t="shared" si="143"/>
        <v>2808.6622139557753</v>
      </c>
      <c r="BJ81" s="37">
        <f t="shared" si="144"/>
        <v>1</v>
      </c>
      <c r="BN81" s="62">
        <f t="shared" si="175"/>
        <v>0.99967340554441664</v>
      </c>
      <c r="BO81" s="78">
        <f t="shared" si="176"/>
        <v>-853</v>
      </c>
    </row>
    <row r="82" spans="1:67" ht="12.75" customHeight="1">
      <c r="A82" s="1">
        <v>10605</v>
      </c>
      <c r="B82" s="1">
        <f t="shared" si="130"/>
        <v>-8655</v>
      </c>
      <c r="C82" s="2">
        <v>59</v>
      </c>
      <c r="F82" s="18">
        <f t="shared" si="136"/>
        <v>-8218.9138423298282</v>
      </c>
      <c r="G82" s="18">
        <f t="shared" si="137"/>
        <v>-8209.3661574325324</v>
      </c>
      <c r="H82" s="14">
        <f t="shared" si="165"/>
        <v>6.9</v>
      </c>
      <c r="I82" s="18">
        <f t="shared" si="169"/>
        <v>8.2666666666666657</v>
      </c>
      <c r="J82" s="18">
        <f t="shared" si="170"/>
        <v>13.827777777777776</v>
      </c>
      <c r="K82" s="87">
        <f t="shared" si="59"/>
        <v>-1.3666666666666654</v>
      </c>
      <c r="L82" s="88">
        <f t="shared" si="60"/>
        <v>-6.9277777777777754</v>
      </c>
      <c r="P82" s="37">
        <f t="shared" si="138"/>
        <v>4</v>
      </c>
      <c r="Q82" s="40" t="str">
        <f t="shared" si="172"/>
        <v xml:space="preserve"> </v>
      </c>
      <c r="R82" s="40">
        <f t="shared" si="173"/>
        <v>-6.3388888888888886</v>
      </c>
      <c r="S82" s="73"/>
      <c r="T82" s="93">
        <f t="shared" si="148"/>
        <v>-0.2995654660029401</v>
      </c>
      <c r="U82" s="78">
        <f t="shared" ref="U82" si="179">U81</f>
        <v>2</v>
      </c>
      <c r="V82" s="65">
        <f t="shared" si="151"/>
        <v>0.88692166409100159</v>
      </c>
      <c r="W82" s="65">
        <f t="shared" si="152"/>
        <v>4.99</v>
      </c>
      <c r="X82" s="78">
        <f t="shared" si="158"/>
        <v>0</v>
      </c>
      <c r="Y82" s="78">
        <f t="shared" si="132"/>
        <v>0.42641202796273342</v>
      </c>
      <c r="Z82" s="78">
        <f t="shared" si="167"/>
        <v>-11.82</v>
      </c>
      <c r="AA82" s="75"/>
      <c r="AB82" s="65"/>
      <c r="AC82" s="40"/>
      <c r="AD82" s="31"/>
      <c r="AF82" s="18">
        <f t="shared" si="140"/>
        <v>-5182.7500449894851</v>
      </c>
      <c r="AG82" s="18">
        <f t="shared" si="141"/>
        <v>-5154.106990297596</v>
      </c>
      <c r="AH82" s="14">
        <f t="shared" si="147"/>
        <v>26.5</v>
      </c>
      <c r="AI82" s="14">
        <f t="shared" si="161"/>
        <v>21.922222222222221</v>
      </c>
      <c r="AJ82" s="18">
        <f t="shared" si="168"/>
        <v>17.943333333333335</v>
      </c>
      <c r="AK82" s="18">
        <f t="shared" si="162"/>
        <v>3.9788888888888856</v>
      </c>
      <c r="AL82" s="87">
        <f t="shared" si="95"/>
        <v>8.5566666666666649</v>
      </c>
      <c r="AM82" s="19"/>
      <c r="AP82" s="37">
        <f t="shared" si="96"/>
        <v>4</v>
      </c>
      <c r="AQ82" s="40" t="str">
        <f t="shared" si="97"/>
        <v xml:space="preserve"> </v>
      </c>
      <c r="AR82" s="40">
        <f t="shared" si="98"/>
        <v>11.051111111111112</v>
      </c>
      <c r="AS82" s="73"/>
      <c r="AT82" s="62">
        <f t="shared" si="163"/>
        <v>0.55441829673500354</v>
      </c>
      <c r="AU82" s="78">
        <f t="shared" si="164"/>
        <v>-33.9</v>
      </c>
      <c r="AV82" s="62"/>
      <c r="AW82" s="40"/>
      <c r="AZ82" s="18">
        <f t="shared" si="142"/>
        <v>2894.5913780314445</v>
      </c>
      <c r="BA82" s="18">
        <f t="shared" si="143"/>
        <v>2980.5205421071141</v>
      </c>
      <c r="BJ82" s="37">
        <f t="shared" si="144"/>
        <v>2</v>
      </c>
      <c r="BN82" s="62">
        <f t="shared" si="175"/>
        <v>0.74936751525627898</v>
      </c>
      <c r="BO82" s="78">
        <f t="shared" si="176"/>
        <v>-853</v>
      </c>
    </row>
    <row r="83" spans="1:67" ht="12.75" customHeight="1">
      <c r="A83" s="1">
        <v>10595</v>
      </c>
      <c r="B83" s="1">
        <f t="shared" si="130"/>
        <v>-8645</v>
      </c>
      <c r="C83" s="2">
        <v>45.2</v>
      </c>
      <c r="F83" s="18">
        <f t="shared" si="136"/>
        <v>-8199.8184725352348</v>
      </c>
      <c r="G83" s="18">
        <f t="shared" si="137"/>
        <v>-8190.2707876379391</v>
      </c>
      <c r="H83" s="14">
        <f t="shared" si="165"/>
        <v>9.6999999999999993</v>
      </c>
      <c r="I83" s="18">
        <f t="shared" si="169"/>
        <v>9.65</v>
      </c>
      <c r="J83" s="18">
        <f t="shared" si="170"/>
        <v>16.038888888888888</v>
      </c>
      <c r="K83" s="87">
        <f t="shared" si="59"/>
        <v>4.9999999999998934E-2</v>
      </c>
      <c r="L83" s="88">
        <f t="shared" si="60"/>
        <v>-6.3388888888888886</v>
      </c>
      <c r="P83" s="37">
        <f t="shared" si="138"/>
        <v>5</v>
      </c>
      <c r="Q83" s="40" t="str">
        <f t="shared" si="172"/>
        <v xml:space="preserve"> </v>
      </c>
      <c r="R83" s="40">
        <f t="shared" si="173"/>
        <v>8.2611111111111128</v>
      </c>
      <c r="S83" s="73"/>
      <c r="T83" s="93">
        <f t="shared" si="148"/>
        <v>0.9760365672944229</v>
      </c>
      <c r="U83" s="78">
        <f t="shared" ref="U83" si="180">U82</f>
        <v>2</v>
      </c>
      <c r="V83" s="65">
        <f t="shared" si="151"/>
        <v>-0.27451298092733145</v>
      </c>
      <c r="W83" s="65">
        <f t="shared" si="152"/>
        <v>4.99</v>
      </c>
      <c r="X83" s="78">
        <f t="shared" si="158"/>
        <v>0</v>
      </c>
      <c r="Y83" s="78">
        <f t="shared" si="132"/>
        <v>0.908070623375969</v>
      </c>
      <c r="Z83" s="78">
        <f t="shared" si="167"/>
        <v>-11.82</v>
      </c>
      <c r="AA83" s="75"/>
      <c r="AB83" s="65"/>
      <c r="AC83" s="40"/>
      <c r="AD83" s="31"/>
      <c r="AF83" s="18">
        <f t="shared" si="140"/>
        <v>-5125.463935605705</v>
      </c>
      <c r="AG83" s="18">
        <f t="shared" si="141"/>
        <v>-5096.8208809138159</v>
      </c>
      <c r="AH83" s="14">
        <f t="shared" si="147"/>
        <v>30.450000000000003</v>
      </c>
      <c r="AI83" s="14">
        <f t="shared" si="161"/>
        <v>25.144444444444446</v>
      </c>
      <c r="AJ83" s="18">
        <f t="shared" si="168"/>
        <v>19.398888888888891</v>
      </c>
      <c r="AK83" s="18">
        <f t="shared" si="162"/>
        <v>5.7455555555555549</v>
      </c>
      <c r="AL83" s="87">
        <f t="shared" si="95"/>
        <v>11.051111111111112</v>
      </c>
      <c r="AM83" s="19"/>
      <c r="AP83" s="37">
        <f t="shared" si="96"/>
        <v>5</v>
      </c>
      <c r="AQ83" s="40">
        <f t="shared" si="97"/>
        <v>11.051111111111112</v>
      </c>
      <c r="AR83" s="40">
        <f t="shared" si="98"/>
        <v>11.051111111111112</v>
      </c>
      <c r="AS83" s="73"/>
      <c r="AT83" s="62">
        <f t="shared" si="163"/>
        <v>-0.11024332113062503</v>
      </c>
      <c r="AU83" s="78">
        <f t="shared" si="164"/>
        <v>-33.9</v>
      </c>
      <c r="AV83" s="62"/>
      <c r="AW83" s="40"/>
      <c r="AZ83" s="18">
        <f t="shared" si="142"/>
        <v>3066.4497061827833</v>
      </c>
      <c r="BA83" s="18">
        <f t="shared" si="143"/>
        <v>3152.3788702584529</v>
      </c>
      <c r="BJ83" s="37">
        <f t="shared" si="144"/>
        <v>3</v>
      </c>
      <c r="BN83" s="62">
        <f t="shared" si="175"/>
        <v>0.14842423628748119</v>
      </c>
      <c r="BO83" s="78">
        <f t="shared" si="176"/>
        <v>-853</v>
      </c>
    </row>
    <row r="84" spans="1:67" ht="12.75" customHeight="1">
      <c r="A84" s="1">
        <v>10585</v>
      </c>
      <c r="B84" s="1">
        <f t="shared" si="130"/>
        <v>-8635</v>
      </c>
      <c r="C84" s="2">
        <v>35.1</v>
      </c>
      <c r="F84" s="18">
        <f t="shared" si="136"/>
        <v>-8180.7231027406415</v>
      </c>
      <c r="G84" s="18">
        <f t="shared" si="137"/>
        <v>-8171.1754178433457</v>
      </c>
      <c r="H84" s="14">
        <f t="shared" si="165"/>
        <v>12.35</v>
      </c>
      <c r="I84" s="18">
        <f t="shared" si="169"/>
        <v>11.35</v>
      </c>
      <c r="J84" s="18">
        <f t="shared" si="170"/>
        <v>19.638888888888889</v>
      </c>
      <c r="K84" s="87">
        <f t="shared" si="59"/>
        <v>1</v>
      </c>
      <c r="L84" s="88">
        <f t="shared" si="60"/>
        <v>-7.2888888888888896</v>
      </c>
      <c r="P84" s="37">
        <f t="shared" si="138"/>
        <v>6</v>
      </c>
      <c r="Q84" s="40" t="str">
        <f t="shared" si="172"/>
        <v xml:space="preserve"> </v>
      </c>
      <c r="R84" s="40">
        <f t="shared" si="173"/>
        <v>8.6055555555555543</v>
      </c>
      <c r="S84" s="73"/>
      <c r="T84" s="93">
        <f t="shared" si="148"/>
        <v>-0.67647110129159871</v>
      </c>
      <c r="U84" s="78">
        <f t="shared" ref="U84" si="181">U83</f>
        <v>2</v>
      </c>
      <c r="V84" s="65">
        <f t="shared" si="151"/>
        <v>-0.99711280068349772</v>
      </c>
      <c r="W84" s="65">
        <f t="shared" si="152"/>
        <v>4.99</v>
      </c>
      <c r="X84" s="78">
        <f t="shared" si="158"/>
        <v>0</v>
      </c>
      <c r="Y84" s="78">
        <f t="shared" si="132"/>
        <v>0.96483288203072748</v>
      </c>
      <c r="Z84" s="78">
        <f t="shared" si="167"/>
        <v>-11.82</v>
      </c>
      <c r="AA84" s="75"/>
      <c r="AB84" s="65"/>
      <c r="AC84" s="40"/>
      <c r="AD84" s="31"/>
      <c r="AF84" s="18">
        <f t="shared" si="140"/>
        <v>-5068.177826221925</v>
      </c>
      <c r="AG84" s="18">
        <f t="shared" si="141"/>
        <v>-5039.5347715300359</v>
      </c>
      <c r="AH84" s="14">
        <f t="shared" si="147"/>
        <v>18.483333333333331</v>
      </c>
      <c r="AI84" s="14">
        <f t="shared" si="161"/>
        <v>24.338888888888889</v>
      </c>
      <c r="AJ84" s="18">
        <f t="shared" si="168"/>
        <v>20.626666666666669</v>
      </c>
      <c r="AK84" s="18">
        <f t="shared" si="162"/>
        <v>3.7122222222222199</v>
      </c>
      <c r="AL84" s="87">
        <f t="shared" si="95"/>
        <v>-2.143333333333338</v>
      </c>
      <c r="AM84" s="19"/>
      <c r="AP84" s="37">
        <f t="shared" si="96"/>
        <v>6</v>
      </c>
      <c r="AQ84" s="40" t="str">
        <f t="shared" si="97"/>
        <v xml:space="preserve"> </v>
      </c>
      <c r="AR84" s="40">
        <f t="shared" si="98"/>
        <v>11.051111111111112</v>
      </c>
      <c r="AS84" s="73"/>
      <c r="AT84" s="62">
        <f t="shared" si="163"/>
        <v>-0.72332086382118443</v>
      </c>
      <c r="AU84" s="78">
        <f t="shared" si="164"/>
        <v>-33.9</v>
      </c>
      <c r="AV84" s="62"/>
      <c r="AW84" s="40"/>
    </row>
    <row r="85" spans="1:67" ht="12.75" customHeight="1">
      <c r="A85" s="1">
        <v>10575</v>
      </c>
      <c r="B85" s="1">
        <f t="shared" si="130"/>
        <v>-8625</v>
      </c>
      <c r="C85" s="2">
        <v>30.6</v>
      </c>
      <c r="F85" s="18">
        <f t="shared" si="136"/>
        <v>-8161.6277329460481</v>
      </c>
      <c r="G85" s="18">
        <f t="shared" si="137"/>
        <v>-8152.0800480487524</v>
      </c>
      <c r="H85" s="14">
        <f t="shared" si="165"/>
        <v>12</v>
      </c>
      <c r="I85" s="18">
        <f t="shared" si="169"/>
        <v>19.45</v>
      </c>
      <c r="J85" s="18">
        <f t="shared" si="170"/>
        <v>22.211111111111112</v>
      </c>
      <c r="K85" s="87">
        <f t="shared" ref="K85:K148" si="182">H85-I85</f>
        <v>-7.4499999999999993</v>
      </c>
      <c r="L85" s="88">
        <f t="shared" ref="L85:L148" si="183">H85-J85</f>
        <v>-10.211111111111112</v>
      </c>
      <c r="P85" s="37">
        <f t="shared" si="138"/>
        <v>7</v>
      </c>
      <c r="Q85" s="40" t="str">
        <f t="shared" si="172"/>
        <v xml:space="preserve"> </v>
      </c>
      <c r="R85" s="40">
        <f t="shared" si="173"/>
        <v>8.6055555555555543</v>
      </c>
      <c r="S85" s="73"/>
      <c r="T85" s="93">
        <f t="shared" si="148"/>
        <v>-0.29956546600274375</v>
      </c>
      <c r="U85" s="78">
        <f t="shared" ref="U85" si="184">U84</f>
        <v>2</v>
      </c>
      <c r="V85" s="65">
        <f t="shared" si="151"/>
        <v>-0.12573400355799269</v>
      </c>
      <c r="W85" s="65">
        <f t="shared" si="152"/>
        <v>4.99</v>
      </c>
      <c r="X85" s="78">
        <f t="shared" si="158"/>
        <v>0</v>
      </c>
      <c r="Y85" s="78">
        <f t="shared" si="132"/>
        <v>0.57013911226026415</v>
      </c>
      <c r="Z85" s="78">
        <f t="shared" si="167"/>
        <v>-11.82</v>
      </c>
      <c r="AA85" s="75"/>
      <c r="AB85" s="65"/>
      <c r="AC85" s="40"/>
      <c r="AD85" s="31"/>
      <c r="AF85" s="18">
        <f t="shared" si="140"/>
        <v>-5010.8917168381449</v>
      </c>
      <c r="AG85" s="18">
        <f t="shared" si="141"/>
        <v>-4982.2486621462558</v>
      </c>
      <c r="AH85" s="14">
        <f t="shared" si="147"/>
        <v>24.083333333333332</v>
      </c>
      <c r="AI85" s="14">
        <f t="shared" si="161"/>
        <v>20.402222222222221</v>
      </c>
      <c r="AJ85" s="18">
        <f t="shared" si="168"/>
        <v>22.385925925925925</v>
      </c>
      <c r="AK85" s="18">
        <f t="shared" si="162"/>
        <v>-1.9837037037037035</v>
      </c>
      <c r="AL85" s="87">
        <f t="shared" si="95"/>
        <v>1.6974074074074075</v>
      </c>
      <c r="AM85" s="19"/>
      <c r="AP85" s="37">
        <f t="shared" si="96"/>
        <v>7</v>
      </c>
      <c r="AQ85" s="40" t="str">
        <f t="shared" si="97"/>
        <v xml:space="preserve"> </v>
      </c>
      <c r="AR85" s="40">
        <f t="shared" si="98"/>
        <v>11.051111111111112</v>
      </c>
      <c r="AS85" s="73"/>
      <c r="AT85" s="62">
        <f t="shared" si="163"/>
        <v>-0.99794853551385132</v>
      </c>
      <c r="AU85" s="78">
        <f t="shared" si="164"/>
        <v>-33.9</v>
      </c>
      <c r="AV85" s="62"/>
      <c r="AW85" s="40"/>
    </row>
    <row r="86" spans="1:67" ht="12.75" customHeight="1">
      <c r="A86" s="1">
        <v>10565</v>
      </c>
      <c r="B86" s="1">
        <f t="shared" si="130"/>
        <v>-8615</v>
      </c>
      <c r="C86" s="2">
        <v>27.4</v>
      </c>
      <c r="F86" s="18">
        <f t="shared" si="136"/>
        <v>-8142.5323631514548</v>
      </c>
      <c r="G86" s="18">
        <f t="shared" si="137"/>
        <v>-8132.984678254159</v>
      </c>
      <c r="H86" s="14">
        <f t="shared" si="165"/>
        <v>34</v>
      </c>
      <c r="I86" s="18">
        <f t="shared" si="169"/>
        <v>28.916666666666668</v>
      </c>
      <c r="J86" s="18">
        <f t="shared" si="170"/>
        <v>25.738888888888887</v>
      </c>
      <c r="K86" s="87">
        <f t="shared" si="182"/>
        <v>5.0833333333333321</v>
      </c>
      <c r="L86" s="88">
        <f t="shared" si="183"/>
        <v>8.2611111111111128</v>
      </c>
      <c r="P86" s="37">
        <f t="shared" si="138"/>
        <v>8</v>
      </c>
      <c r="Q86" s="40" t="str">
        <f t="shared" si="172"/>
        <v xml:space="preserve"> </v>
      </c>
      <c r="R86" s="40">
        <f t="shared" si="173"/>
        <v>8.6055555555555543</v>
      </c>
      <c r="S86" s="73"/>
      <c r="T86" s="93">
        <f t="shared" si="148"/>
        <v>0.97603656729442756</v>
      </c>
      <c r="U86" s="78">
        <f t="shared" ref="U86" si="185">U85</f>
        <v>2</v>
      </c>
      <c r="V86" s="65">
        <f t="shared" si="151"/>
        <v>0.94664242688340494</v>
      </c>
      <c r="W86" s="65">
        <f t="shared" si="152"/>
        <v>4.99</v>
      </c>
      <c r="X86" s="78">
        <f t="shared" si="158"/>
        <v>0</v>
      </c>
      <c r="Y86" s="78">
        <f t="shared" si="132"/>
        <v>-9.1329084527247903E-2</v>
      </c>
      <c r="Z86" s="78">
        <f t="shared" si="167"/>
        <v>-11.82</v>
      </c>
      <c r="AA86" s="75"/>
      <c r="AB86" s="65"/>
      <c r="AC86" s="40"/>
      <c r="AD86" s="31"/>
      <c r="AF86" s="18">
        <f t="shared" si="140"/>
        <v>-4953.6056074543649</v>
      </c>
      <c r="AG86" s="18">
        <f t="shared" si="141"/>
        <v>-4924.9625527624758</v>
      </c>
      <c r="AH86" s="14">
        <f t="shared" si="147"/>
        <v>18.64</v>
      </c>
      <c r="AI86" s="14">
        <f t="shared" si="161"/>
        <v>24.146666666666665</v>
      </c>
      <c r="AJ86" s="18">
        <f t="shared" si="168"/>
        <v>22.930740740740742</v>
      </c>
      <c r="AK86" s="18">
        <f t="shared" si="162"/>
        <v>1.215925925925923</v>
      </c>
      <c r="AL86" s="87">
        <f t="shared" si="95"/>
        <v>-4.2907407407407412</v>
      </c>
      <c r="AM86" s="19"/>
      <c r="AP86" s="37">
        <f t="shared" si="96"/>
        <v>8</v>
      </c>
      <c r="AQ86" s="40" t="str">
        <f t="shared" si="97"/>
        <v xml:space="preserve"> </v>
      </c>
      <c r="AR86" s="40">
        <f t="shared" si="98"/>
        <v>11.051111111111112</v>
      </c>
      <c r="AS86" s="73"/>
      <c r="AT86" s="62">
        <f t="shared" si="163"/>
        <v>-0.80562499647702268</v>
      </c>
      <c r="AU86" s="78">
        <f t="shared" si="164"/>
        <v>-33.9</v>
      </c>
      <c r="AV86" s="62"/>
      <c r="AW86" s="40"/>
    </row>
    <row r="87" spans="1:67" ht="12.75" customHeight="1">
      <c r="A87" s="1">
        <v>10555</v>
      </c>
      <c r="B87" s="1">
        <f t="shared" si="130"/>
        <v>-8605</v>
      </c>
      <c r="C87" s="2">
        <v>24.2</v>
      </c>
      <c r="F87" s="18">
        <f t="shared" si="136"/>
        <v>-8123.4369933568614</v>
      </c>
      <c r="G87" s="18">
        <f t="shared" si="137"/>
        <v>-8113.8893084595657</v>
      </c>
      <c r="H87" s="14">
        <f t="shared" si="165"/>
        <v>40.75</v>
      </c>
      <c r="I87" s="18">
        <f t="shared" si="169"/>
        <v>39.083333333333336</v>
      </c>
      <c r="J87" s="18">
        <f t="shared" si="170"/>
        <v>32.144444444444446</v>
      </c>
      <c r="K87" s="87">
        <f t="shared" si="182"/>
        <v>1.6666666666666643</v>
      </c>
      <c r="L87" s="88">
        <f t="shared" si="183"/>
        <v>8.6055555555555543</v>
      </c>
      <c r="P87" s="37">
        <f t="shared" si="138"/>
        <v>9</v>
      </c>
      <c r="Q87" s="40">
        <f t="shared" si="172"/>
        <v>8.6055555555555543</v>
      </c>
      <c r="R87" s="40">
        <f t="shared" si="173"/>
        <v>8.6055555555555543</v>
      </c>
      <c r="S87" s="73"/>
      <c r="T87" s="93">
        <f t="shared" si="148"/>
        <v>-0.67647110129158283</v>
      </c>
      <c r="U87" s="78">
        <f t="shared" ref="U87" si="186">U86</f>
        <v>2</v>
      </c>
      <c r="V87" s="65">
        <f t="shared" si="151"/>
        <v>0.50572188104419957</v>
      </c>
      <c r="W87" s="65">
        <f t="shared" si="152"/>
        <v>4.99</v>
      </c>
      <c r="X87" s="78">
        <f t="shared" si="158"/>
        <v>0</v>
      </c>
      <c r="Y87" s="78">
        <f t="shared" si="132"/>
        <v>-0.71006338765470267</v>
      </c>
      <c r="Z87" s="78">
        <f t="shared" si="167"/>
        <v>-11.82</v>
      </c>
      <c r="AA87" s="75"/>
      <c r="AB87" s="65"/>
      <c r="AC87" s="40"/>
      <c r="AD87" s="31"/>
      <c r="AF87" s="18">
        <f t="shared" si="140"/>
        <v>-4896.3194980705848</v>
      </c>
      <c r="AG87" s="18">
        <f t="shared" si="141"/>
        <v>-4867.6764433786957</v>
      </c>
      <c r="AH87" s="14">
        <f t="shared" si="147"/>
        <v>29.716666666666669</v>
      </c>
      <c r="AI87" s="14">
        <f t="shared" si="161"/>
        <v>23.535555555555558</v>
      </c>
      <c r="AJ87" s="18">
        <f t="shared" si="168"/>
        <v>22.882592592592591</v>
      </c>
      <c r="AK87" s="18">
        <f t="shared" si="162"/>
        <v>0.65296296296296674</v>
      </c>
      <c r="AL87" s="87">
        <f t="shared" si="95"/>
        <v>6.8340740740740777</v>
      </c>
      <c r="AM87" s="19"/>
      <c r="AP87" s="37">
        <f t="shared" si="96"/>
        <v>9</v>
      </c>
      <c r="AQ87" s="40">
        <f t="shared" si="97"/>
        <v>6.8340740740740777</v>
      </c>
      <c r="AR87" s="40">
        <f t="shared" si="98"/>
        <v>6.8340740740740777</v>
      </c>
      <c r="AS87" s="73"/>
      <c r="AT87" s="62">
        <f t="shared" si="163"/>
        <v>-0.23634056806407466</v>
      </c>
      <c r="AU87" s="78">
        <f t="shared" si="164"/>
        <v>-33.9</v>
      </c>
      <c r="AV87" s="62"/>
      <c r="AW87" s="40"/>
    </row>
    <row r="88" spans="1:67" ht="12.75" customHeight="1">
      <c r="A88" s="1">
        <v>10545</v>
      </c>
      <c r="B88" s="1">
        <f t="shared" si="130"/>
        <v>-8595</v>
      </c>
      <c r="C88" s="2">
        <v>27.1</v>
      </c>
      <c r="F88" s="18">
        <f t="shared" si="136"/>
        <v>-8104.3416235622681</v>
      </c>
      <c r="G88" s="18">
        <f t="shared" si="137"/>
        <v>-8094.7939386649723</v>
      </c>
      <c r="H88" s="14">
        <f t="shared" si="165"/>
        <v>42.5</v>
      </c>
      <c r="I88" s="18">
        <f t="shared" si="169"/>
        <v>38.916666666666664</v>
      </c>
      <c r="J88" s="18">
        <f t="shared" si="170"/>
        <v>36.6</v>
      </c>
      <c r="K88" s="87">
        <f t="shared" si="182"/>
        <v>3.5833333333333357</v>
      </c>
      <c r="L88" s="88">
        <f t="shared" si="183"/>
        <v>5.8999999999999986</v>
      </c>
      <c r="P88" s="37">
        <f t="shared" si="138"/>
        <v>1</v>
      </c>
      <c r="Q88" s="40" t="str">
        <f t="shared" si="172"/>
        <v xml:space="preserve"> </v>
      </c>
      <c r="R88" s="40">
        <f t="shared" si="173"/>
        <v>21.611111111111107</v>
      </c>
      <c r="S88" s="73"/>
      <c r="T88" s="93">
        <f t="shared" si="148"/>
        <v>-0.29956546600276435</v>
      </c>
      <c r="U88" s="78">
        <f t="shared" ref="U88" si="187">U87</f>
        <v>2</v>
      </c>
      <c r="V88" s="65">
        <f t="shared" si="151"/>
        <v>-0.74364266824286041</v>
      </c>
      <c r="W88" s="65">
        <f t="shared" si="152"/>
        <v>4.99</v>
      </c>
      <c r="X88" s="78">
        <f t="shared" si="158"/>
        <v>0</v>
      </c>
      <c r="Y88" s="78">
        <f t="shared" si="132"/>
        <v>-0.99655114022301394</v>
      </c>
      <c r="Z88" s="78">
        <f t="shared" si="167"/>
        <v>-11.82</v>
      </c>
      <c r="AA88" s="75"/>
      <c r="AB88" s="65"/>
      <c r="AC88" s="40"/>
      <c r="AD88" s="31"/>
      <c r="AF88" s="18">
        <f t="shared" si="140"/>
        <v>-4839.0333886868048</v>
      </c>
      <c r="AG88" s="18">
        <f t="shared" si="141"/>
        <v>-4810.3903339949156</v>
      </c>
      <c r="AH88" s="14">
        <f t="shared" si="147"/>
        <v>22.25</v>
      </c>
      <c r="AI88" s="14">
        <f t="shared" si="161"/>
        <v>24.833333333333332</v>
      </c>
      <c r="AJ88" s="18">
        <f t="shared" si="168"/>
        <v>22.610370370370369</v>
      </c>
      <c r="AK88" s="18">
        <f t="shared" si="162"/>
        <v>2.2229629629629635</v>
      </c>
      <c r="AL88" s="87">
        <f t="shared" si="95"/>
        <v>-0.36037037037036868</v>
      </c>
      <c r="AM88" s="19"/>
      <c r="AP88" s="37">
        <f t="shared" si="96"/>
        <v>1</v>
      </c>
      <c r="AQ88" s="40" t="str">
        <f t="shared" si="97"/>
        <v xml:space="preserve"> </v>
      </c>
      <c r="AR88" s="40">
        <f t="shared" si="98"/>
        <v>6.8340740740740777</v>
      </c>
      <c r="AS88" s="73"/>
      <c r="AT88" s="62">
        <f t="shared" si="163"/>
        <v>0.44353023877888004</v>
      </c>
      <c r="AU88" s="78">
        <f t="shared" si="164"/>
        <v>-33.9</v>
      </c>
      <c r="AV88" s="62"/>
      <c r="AW88" s="40"/>
    </row>
    <row r="89" spans="1:67" ht="12.75" customHeight="1">
      <c r="A89" s="1">
        <v>10535</v>
      </c>
      <c r="B89" s="1">
        <f t="shared" si="130"/>
        <v>-8585</v>
      </c>
      <c r="C89" s="2">
        <v>34.9</v>
      </c>
      <c r="F89" s="18">
        <f t="shared" si="136"/>
        <v>-8085.2462537676747</v>
      </c>
      <c r="G89" s="18">
        <f t="shared" si="137"/>
        <v>-8075.6985688703789</v>
      </c>
      <c r="H89" s="14">
        <f t="shared" si="165"/>
        <v>33.5</v>
      </c>
      <c r="I89" s="18">
        <f t="shared" si="169"/>
        <v>38.65</v>
      </c>
      <c r="J89" s="18">
        <f t="shared" si="170"/>
        <v>40.594444444444449</v>
      </c>
      <c r="K89" s="87">
        <f t="shared" si="182"/>
        <v>-5.1499999999999986</v>
      </c>
      <c r="L89" s="88">
        <f t="shared" si="183"/>
        <v>-7.0944444444444485</v>
      </c>
      <c r="P89" s="37">
        <f t="shared" si="138"/>
        <v>2</v>
      </c>
      <c r="Q89" s="40" t="str">
        <f t="shared" si="172"/>
        <v xml:space="preserve"> </v>
      </c>
      <c r="R89" s="40">
        <f t="shared" si="173"/>
        <v>21.611111111111107</v>
      </c>
      <c r="S89" s="73"/>
      <c r="T89" s="93">
        <f t="shared" si="148"/>
        <v>0.97603656729438282</v>
      </c>
      <c r="U89" s="78">
        <f t="shared" ref="U89" si="188">U88</f>
        <v>2</v>
      </c>
      <c r="V89" s="65">
        <f t="shared" si="151"/>
        <v>-0.80422445296461709</v>
      </c>
      <c r="W89" s="65">
        <f t="shared" si="152"/>
        <v>4.99</v>
      </c>
      <c r="X89" s="78">
        <f t="shared" si="158"/>
        <v>0</v>
      </c>
      <c r="Y89" s="78">
        <f t="shared" si="132"/>
        <v>-0.81674153884871925</v>
      </c>
      <c r="Z89" s="78">
        <f t="shared" si="167"/>
        <v>-11.82</v>
      </c>
      <c r="AA89" s="75"/>
      <c r="AB89" s="65"/>
      <c r="AC89" s="40"/>
      <c r="AD89" s="31"/>
      <c r="AF89" s="18">
        <f t="shared" si="140"/>
        <v>-4781.7472793030247</v>
      </c>
      <c r="AG89" s="18">
        <f t="shared" si="141"/>
        <v>-4753.1042246111356</v>
      </c>
      <c r="AH89" s="14">
        <f t="shared" si="147"/>
        <v>22.533333333333331</v>
      </c>
      <c r="AI89" s="14">
        <f t="shared" si="161"/>
        <v>19.501111111111111</v>
      </c>
      <c r="AJ89" s="18">
        <f t="shared" si="168"/>
        <v>23.11</v>
      </c>
      <c r="AK89" s="18">
        <f t="shared" si="162"/>
        <v>-3.6088888888888881</v>
      </c>
      <c r="AL89" s="87">
        <f t="shared" si="95"/>
        <v>-0.57666666666666799</v>
      </c>
      <c r="AM89" s="19"/>
      <c r="AP89" s="37">
        <f t="shared" si="96"/>
        <v>2</v>
      </c>
      <c r="AQ89" s="40" t="str">
        <f t="shared" si="97"/>
        <v xml:space="preserve"> </v>
      </c>
      <c r="AR89" s="40">
        <f t="shared" si="98"/>
        <v>6.8340740740740777</v>
      </c>
      <c r="AS89" s="73"/>
      <c r="AT89" s="62">
        <f t="shared" si="163"/>
        <v>0.91586831760766418</v>
      </c>
      <c r="AU89" s="78">
        <f t="shared" si="164"/>
        <v>-33.9</v>
      </c>
      <c r="AV89" s="62"/>
      <c r="AW89" s="40"/>
    </row>
    <row r="90" spans="1:67" ht="12.75" customHeight="1">
      <c r="A90" s="1">
        <v>10525</v>
      </c>
      <c r="B90" s="1">
        <f t="shared" si="130"/>
        <v>-8575</v>
      </c>
      <c r="C90" s="2">
        <v>42.2</v>
      </c>
      <c r="F90" s="18">
        <f t="shared" si="136"/>
        <v>-8066.1508839730814</v>
      </c>
      <c r="G90" s="18">
        <f t="shared" si="137"/>
        <v>-8056.6031990757856</v>
      </c>
      <c r="H90" s="14">
        <f t="shared" si="165"/>
        <v>39.950000000000003</v>
      </c>
      <c r="I90" s="18">
        <f t="shared" si="169"/>
        <v>46</v>
      </c>
      <c r="J90" s="18">
        <f t="shared" si="170"/>
        <v>44.166666666666664</v>
      </c>
      <c r="K90" s="87">
        <f t="shared" si="182"/>
        <v>-6.0499999999999972</v>
      </c>
      <c r="L90" s="88">
        <f t="shared" si="183"/>
        <v>-4.2166666666666615</v>
      </c>
      <c r="P90" s="37">
        <f t="shared" si="138"/>
        <v>3</v>
      </c>
      <c r="Q90" s="40" t="str">
        <f t="shared" si="172"/>
        <v xml:space="preserve"> </v>
      </c>
      <c r="R90" s="40">
        <f t="shared" si="173"/>
        <v>21.611111111111107</v>
      </c>
      <c r="S90" s="73"/>
      <c r="T90" s="93">
        <f t="shared" si="148"/>
        <v>-0.67647110129156696</v>
      </c>
      <c r="U90" s="78">
        <f t="shared" ref="U90" si="189">U89</f>
        <v>2</v>
      </c>
      <c r="V90" s="65">
        <f t="shared" si="151"/>
        <v>0.4208222090853046</v>
      </c>
      <c r="W90" s="65">
        <f t="shared" si="152"/>
        <v>4.99</v>
      </c>
      <c r="X90" s="78">
        <f t="shared" si="158"/>
        <v>0</v>
      </c>
      <c r="Y90" s="78">
        <f t="shared" si="132"/>
        <v>-0.25476949437595542</v>
      </c>
      <c r="Z90" s="78">
        <f t="shared" si="167"/>
        <v>-11.82</v>
      </c>
      <c r="AA90" s="75"/>
      <c r="AB90" s="65"/>
      <c r="AC90" s="40"/>
      <c r="AD90" s="31"/>
      <c r="AF90" s="18">
        <f t="shared" si="140"/>
        <v>-4724.4611699192446</v>
      </c>
      <c r="AG90" s="18">
        <f t="shared" si="141"/>
        <v>-4695.8181152273555</v>
      </c>
      <c r="AH90" s="14">
        <f t="shared" si="147"/>
        <v>13.719999999999999</v>
      </c>
      <c r="AI90" s="14">
        <f t="shared" si="161"/>
        <v>20.77333333333333</v>
      </c>
      <c r="AJ90" s="18">
        <f t="shared" si="168"/>
        <v>22.484074074074073</v>
      </c>
      <c r="AK90" s="18">
        <f t="shared" si="162"/>
        <v>-1.7107407407407429</v>
      </c>
      <c r="AL90" s="87">
        <f t="shared" si="95"/>
        <v>-8.7640740740740739</v>
      </c>
      <c r="AM90" s="19"/>
      <c r="AP90" s="37">
        <f t="shared" si="96"/>
        <v>3</v>
      </c>
      <c r="AQ90" s="40" t="str">
        <f t="shared" si="97"/>
        <v xml:space="preserve"> </v>
      </c>
      <c r="AR90" s="40">
        <f t="shared" si="98"/>
        <v>6.8340740740740777</v>
      </c>
      <c r="AS90" s="73"/>
      <c r="AT90" s="62">
        <f t="shared" si="163"/>
        <v>0.95966143188527764</v>
      </c>
      <c r="AU90" s="78">
        <f t="shared" si="164"/>
        <v>-33.9</v>
      </c>
      <c r="AV90" s="62"/>
      <c r="AW90" s="40"/>
    </row>
    <row r="91" spans="1:67" ht="12.75" customHeight="1">
      <c r="A91" s="1">
        <v>10515</v>
      </c>
      <c r="B91" s="1">
        <f t="shared" si="130"/>
        <v>-8565</v>
      </c>
      <c r="C91" s="2">
        <v>41.4</v>
      </c>
      <c r="F91" s="18">
        <f t="shared" si="136"/>
        <v>-8047.055514178488</v>
      </c>
      <c r="G91" s="18">
        <f t="shared" si="137"/>
        <v>-8037.5078292811922</v>
      </c>
      <c r="H91" s="14">
        <f t="shared" si="165"/>
        <v>64.55</v>
      </c>
      <c r="I91" s="18">
        <f t="shared" si="169"/>
        <v>51.433333333333337</v>
      </c>
      <c r="J91" s="18">
        <f t="shared" si="170"/>
        <v>42.93888888888889</v>
      </c>
      <c r="K91" s="87">
        <f t="shared" si="182"/>
        <v>13.11666666666666</v>
      </c>
      <c r="L91" s="88">
        <f t="shared" si="183"/>
        <v>21.611111111111107</v>
      </c>
      <c r="P91" s="37">
        <f t="shared" si="138"/>
        <v>4</v>
      </c>
      <c r="Q91" s="40">
        <f t="shared" si="172"/>
        <v>21.611111111111107</v>
      </c>
      <c r="R91" s="40">
        <f t="shared" si="173"/>
        <v>21.611111111111107</v>
      </c>
      <c r="S91" s="73"/>
      <c r="T91" s="93">
        <f t="shared" si="148"/>
        <v>-0.29956546600278489</v>
      </c>
      <c r="U91" s="78">
        <f t="shared" ref="U91" si="190">U90</f>
        <v>2</v>
      </c>
      <c r="V91" s="65">
        <f t="shared" si="151"/>
        <v>0.97314498038677932</v>
      </c>
      <c r="W91" s="65">
        <f t="shared" si="152"/>
        <v>4.99</v>
      </c>
      <c r="X91" s="78">
        <f t="shared" si="158"/>
        <v>0</v>
      </c>
      <c r="Y91" s="78">
        <f t="shared" si="132"/>
        <v>0.42641202796281674</v>
      </c>
      <c r="Z91" s="78">
        <f t="shared" si="167"/>
        <v>-11.82</v>
      </c>
      <c r="AA91" s="75"/>
      <c r="AB91" s="65"/>
      <c r="AC91" s="40"/>
      <c r="AD91" s="31"/>
      <c r="AF91" s="18">
        <f t="shared" si="140"/>
        <v>-4667.1750605354646</v>
      </c>
      <c r="AG91" s="18">
        <f t="shared" si="141"/>
        <v>-4638.5320058435755</v>
      </c>
      <c r="AH91" s="14">
        <f t="shared" si="147"/>
        <v>26.066666666666666</v>
      </c>
      <c r="AI91" s="14">
        <f t="shared" si="161"/>
        <v>22.595555555555553</v>
      </c>
      <c r="AJ91" s="18">
        <f t="shared" si="168"/>
        <v>23.487037037037034</v>
      </c>
      <c r="AK91" s="18">
        <f t="shared" si="162"/>
        <v>-0.8914814814814811</v>
      </c>
      <c r="AL91" s="87">
        <f t="shared" si="95"/>
        <v>2.5796296296296326</v>
      </c>
      <c r="AM91" s="19"/>
      <c r="AP91" s="37">
        <f t="shared" si="96"/>
        <v>4</v>
      </c>
      <c r="AQ91" s="40" t="str">
        <f t="shared" si="97"/>
        <v xml:space="preserve"> </v>
      </c>
      <c r="AR91" s="40">
        <f t="shared" si="98"/>
        <v>6.3796296296296369</v>
      </c>
      <c r="AS91" s="73"/>
      <c r="AT91" s="62">
        <f t="shared" si="163"/>
        <v>0.55441829673496235</v>
      </c>
      <c r="AU91" s="78">
        <f t="shared" si="164"/>
        <v>-33.9</v>
      </c>
      <c r="AV91" s="62"/>
      <c r="AW91" s="40"/>
    </row>
    <row r="92" spans="1:67" ht="12.75" customHeight="1">
      <c r="A92" s="1">
        <v>10505</v>
      </c>
      <c r="B92" s="1">
        <f t="shared" si="130"/>
        <v>-8555</v>
      </c>
      <c r="C92" s="2">
        <v>32</v>
      </c>
      <c r="F92" s="18">
        <f t="shared" si="136"/>
        <v>-8027.9601443838947</v>
      </c>
      <c r="G92" s="18">
        <f t="shared" si="137"/>
        <v>-8018.4124594865989</v>
      </c>
      <c r="H92" s="14">
        <f t="shared" si="165"/>
        <v>49.8</v>
      </c>
      <c r="I92" s="18">
        <f t="shared" si="169"/>
        <v>54.216666666666661</v>
      </c>
      <c r="J92" s="18">
        <f t="shared" si="170"/>
        <v>41.144444444444446</v>
      </c>
      <c r="K92" s="87">
        <f t="shared" si="182"/>
        <v>-4.4166666666666643</v>
      </c>
      <c r="L92" s="88">
        <f t="shared" si="183"/>
        <v>8.6555555555555515</v>
      </c>
      <c r="P92" s="37">
        <f t="shared" si="138"/>
        <v>5</v>
      </c>
      <c r="Q92" s="40" t="str">
        <f t="shared" si="172"/>
        <v xml:space="preserve"> </v>
      </c>
      <c r="R92" s="40">
        <f t="shared" si="173"/>
        <v>21.611111111111107</v>
      </c>
      <c r="S92" s="73"/>
      <c r="T92" s="93">
        <f t="shared" si="148"/>
        <v>0.97603656729438748</v>
      </c>
      <c r="U92" s="78">
        <f t="shared" ref="U92" si="191">U91</f>
        <v>2</v>
      </c>
      <c r="V92" s="65">
        <f t="shared" si="151"/>
        <v>-3.0196049637901828E-2</v>
      </c>
      <c r="W92" s="65">
        <f t="shared" si="152"/>
        <v>4.99</v>
      </c>
      <c r="X92" s="78">
        <f t="shared" si="158"/>
        <v>0</v>
      </c>
      <c r="Y92" s="78">
        <f t="shared" si="132"/>
        <v>0.90807062337598377</v>
      </c>
      <c r="Z92" s="78">
        <f t="shared" si="167"/>
        <v>-11.82</v>
      </c>
      <c r="AA92" s="75"/>
      <c r="AB92" s="65"/>
      <c r="AC92" s="40"/>
      <c r="AD92" s="31"/>
      <c r="AF92" s="18">
        <f t="shared" si="140"/>
        <v>-4609.8889511516845</v>
      </c>
      <c r="AG92" s="18">
        <f t="shared" si="141"/>
        <v>-4581.2458964597954</v>
      </c>
      <c r="AH92" s="14">
        <f t="shared" si="147"/>
        <v>28.000000000000004</v>
      </c>
      <c r="AI92" s="14">
        <f t="shared" si="161"/>
        <v>25.682222222222222</v>
      </c>
      <c r="AJ92" s="18">
        <f t="shared" si="168"/>
        <v>21.620370370370367</v>
      </c>
      <c r="AK92" s="18">
        <f t="shared" si="162"/>
        <v>4.0618518518518556</v>
      </c>
      <c r="AL92" s="87">
        <f t="shared" si="95"/>
        <v>6.3796296296296369</v>
      </c>
      <c r="AM92" s="19"/>
      <c r="AP92" s="37">
        <f t="shared" si="96"/>
        <v>5</v>
      </c>
      <c r="AQ92" s="40">
        <f t="shared" si="97"/>
        <v>6.3796296296296369</v>
      </c>
      <c r="AR92" s="40">
        <f t="shared" si="98"/>
        <v>6.3796296296296369</v>
      </c>
      <c r="AS92" s="73"/>
      <c r="AT92" s="62">
        <f t="shared" si="163"/>
        <v>-0.1102433211306601</v>
      </c>
      <c r="AU92" s="78">
        <f t="shared" si="164"/>
        <v>-33.9</v>
      </c>
      <c r="AV92" s="62"/>
      <c r="AW92" s="40"/>
    </row>
    <row r="93" spans="1:67" ht="12.75" customHeight="1">
      <c r="A93" s="1">
        <v>10495</v>
      </c>
      <c r="B93" s="1">
        <f t="shared" si="130"/>
        <v>-8545</v>
      </c>
      <c r="C93" s="2">
        <v>25.4</v>
      </c>
      <c r="F93" s="18">
        <f t="shared" si="136"/>
        <v>-8008.8647745893013</v>
      </c>
      <c r="G93" s="18">
        <f t="shared" si="137"/>
        <v>-7999.3170896920055</v>
      </c>
      <c r="H93" s="14">
        <f t="shared" si="165"/>
        <v>48.3</v>
      </c>
      <c r="I93" s="18">
        <f t="shared" si="169"/>
        <v>47.416666666666664</v>
      </c>
      <c r="J93" s="18">
        <f t="shared" si="170"/>
        <v>39.522222222222219</v>
      </c>
      <c r="K93" s="87">
        <f t="shared" si="182"/>
        <v>0.88333333333333286</v>
      </c>
      <c r="L93" s="88">
        <f t="shared" si="183"/>
        <v>8.7777777777777786</v>
      </c>
      <c r="P93" s="37">
        <f t="shared" si="138"/>
        <v>6</v>
      </c>
      <c r="Q93" s="40" t="str">
        <f t="shared" si="172"/>
        <v xml:space="preserve"> </v>
      </c>
      <c r="R93" s="40">
        <f t="shared" si="173"/>
        <v>21.611111111111107</v>
      </c>
      <c r="S93" s="73"/>
      <c r="T93" s="93">
        <f t="shared" si="148"/>
        <v>-0.6764711012917185</v>
      </c>
      <c r="U93" s="78">
        <f t="shared" ref="U93" si="192">U92</f>
        <v>2</v>
      </c>
      <c r="V93" s="65">
        <f t="shared" si="151"/>
        <v>-0.98526585357450169</v>
      </c>
      <c r="W93" s="65">
        <f t="shared" si="152"/>
        <v>4.99</v>
      </c>
      <c r="X93" s="78">
        <f t="shared" si="158"/>
        <v>0</v>
      </c>
      <c r="Y93" s="78">
        <f t="shared" si="132"/>
        <v>0.96483288203070328</v>
      </c>
      <c r="Z93" s="78">
        <f t="shared" si="167"/>
        <v>-11.82</v>
      </c>
      <c r="AA93" s="75"/>
      <c r="AB93" s="65"/>
      <c r="AC93" s="40"/>
      <c r="AD93" s="31"/>
      <c r="AF93" s="18">
        <f t="shared" si="140"/>
        <v>-4552.6028417679045</v>
      </c>
      <c r="AG93" s="18">
        <f t="shared" si="141"/>
        <v>-4523.9597870760153</v>
      </c>
      <c r="AH93" s="14">
        <f t="shared" si="147"/>
        <v>22.979999999999997</v>
      </c>
      <c r="AI93" s="14">
        <f t="shared" si="161"/>
        <v>23.143333333333334</v>
      </c>
      <c r="AJ93" s="18">
        <f t="shared" si="168"/>
        <v>21.312592592592587</v>
      </c>
      <c r="AK93" s="18">
        <f t="shared" si="162"/>
        <v>1.8307407407407474</v>
      </c>
      <c r="AL93" s="87">
        <f t="shared" si="95"/>
        <v>1.6674074074074099</v>
      </c>
      <c r="AM93" s="19"/>
      <c r="AP93" s="37">
        <f t="shared" si="96"/>
        <v>6</v>
      </c>
      <c r="AQ93" s="40" t="str">
        <f t="shared" si="97"/>
        <v xml:space="preserve"> </v>
      </c>
      <c r="AR93" s="40">
        <f t="shared" si="98"/>
        <v>6.3796296296296369</v>
      </c>
      <c r="AS93" s="73"/>
      <c r="AT93" s="62">
        <f t="shared" si="163"/>
        <v>-0.72332086382121863</v>
      </c>
      <c r="AU93" s="78">
        <f t="shared" si="164"/>
        <v>-33.9</v>
      </c>
      <c r="AV93" s="62"/>
      <c r="AW93" s="40"/>
    </row>
    <row r="94" spans="1:67" ht="12.75" customHeight="1">
      <c r="A94" s="1">
        <v>10485</v>
      </c>
      <c r="B94" s="1">
        <f t="shared" si="130"/>
        <v>-8535</v>
      </c>
      <c r="C94" s="2">
        <v>22.7</v>
      </c>
      <c r="F94" s="18">
        <f t="shared" si="136"/>
        <v>-7989.769404794708</v>
      </c>
      <c r="G94" s="18">
        <f t="shared" si="137"/>
        <v>-7980.2217198974122</v>
      </c>
      <c r="H94" s="14">
        <f t="shared" si="165"/>
        <v>44.15</v>
      </c>
      <c r="I94" s="18">
        <f t="shared" si="169"/>
        <v>38.466666666666661</v>
      </c>
      <c r="J94" s="18">
        <f t="shared" si="170"/>
        <v>40.62777777777778</v>
      </c>
      <c r="K94" s="87">
        <f t="shared" si="182"/>
        <v>5.6833333333333371</v>
      </c>
      <c r="L94" s="88">
        <f t="shared" si="183"/>
        <v>3.5222222222222186</v>
      </c>
      <c r="P94" s="37">
        <f t="shared" si="138"/>
        <v>7</v>
      </c>
      <c r="Q94" s="40" t="str">
        <f t="shared" si="172"/>
        <v xml:space="preserve"> </v>
      </c>
      <c r="R94" s="40">
        <f t="shared" si="173"/>
        <v>21.611111111111107</v>
      </c>
      <c r="S94" s="73"/>
      <c r="T94" s="93">
        <f t="shared" si="148"/>
        <v>-0.29956546600280548</v>
      </c>
      <c r="U94" s="78">
        <f t="shared" ref="U94" si="193">U93</f>
        <v>2</v>
      </c>
      <c r="V94" s="65">
        <f t="shared" si="151"/>
        <v>-0.36529550010374789</v>
      </c>
      <c r="W94" s="65">
        <f t="shared" si="152"/>
        <v>4.99</v>
      </c>
      <c r="X94" s="78">
        <f t="shared" si="158"/>
        <v>0</v>
      </c>
      <c r="Y94" s="78">
        <f t="shared" si="132"/>
        <v>0.57013911226018854</v>
      </c>
      <c r="Z94" s="78">
        <f t="shared" si="167"/>
        <v>-11.82</v>
      </c>
      <c r="AA94" s="75"/>
      <c r="AB94" s="65"/>
      <c r="AC94" s="40"/>
      <c r="AD94" s="31"/>
      <c r="AF94" s="18">
        <f t="shared" si="140"/>
        <v>-4495.3167323841244</v>
      </c>
      <c r="AG94" s="18">
        <f t="shared" si="141"/>
        <v>-4466.6736776922353</v>
      </c>
      <c r="AH94" s="14">
        <f t="shared" si="147"/>
        <v>18.45</v>
      </c>
      <c r="AI94" s="14">
        <f t="shared" si="161"/>
        <v>23.03222222222222</v>
      </c>
      <c r="AJ94" s="18">
        <f t="shared" si="168"/>
        <v>20.090370370370366</v>
      </c>
      <c r="AK94" s="18">
        <f t="shared" si="162"/>
        <v>2.9418518518518546</v>
      </c>
      <c r="AL94" s="87">
        <f t="shared" si="95"/>
        <v>-1.6403703703703663</v>
      </c>
      <c r="AM94" s="19"/>
      <c r="AP94" s="37">
        <f t="shared" si="96"/>
        <v>7</v>
      </c>
      <c r="AQ94" s="40" t="str">
        <f t="shared" si="97"/>
        <v xml:space="preserve"> </v>
      </c>
      <c r="AR94" s="40">
        <f t="shared" si="98"/>
        <v>6.3796296296296369</v>
      </c>
      <c r="AS94" s="73"/>
      <c r="AT94" s="62">
        <f t="shared" si="163"/>
        <v>-0.99794853551385365</v>
      </c>
      <c r="AU94" s="78">
        <f t="shared" si="164"/>
        <v>-33.9</v>
      </c>
      <c r="AV94" s="62"/>
      <c r="AW94" s="40"/>
    </row>
    <row r="95" spans="1:67" ht="12.75" customHeight="1">
      <c r="A95" s="1">
        <v>10475</v>
      </c>
      <c r="B95" s="1">
        <f t="shared" si="130"/>
        <v>-8525</v>
      </c>
      <c r="C95" s="2">
        <v>22.8</v>
      </c>
      <c r="F95" s="18">
        <f t="shared" si="136"/>
        <v>-7970.6740350001146</v>
      </c>
      <c r="G95" s="18">
        <f t="shared" si="137"/>
        <v>-7961.1263501028188</v>
      </c>
      <c r="H95" s="14">
        <f t="shared" si="165"/>
        <v>22.950000000000003</v>
      </c>
      <c r="I95" s="18">
        <f t="shared" si="169"/>
        <v>30.566666666666663</v>
      </c>
      <c r="J95" s="18">
        <f t="shared" si="170"/>
        <v>41.333333333333336</v>
      </c>
      <c r="K95" s="87">
        <f t="shared" si="182"/>
        <v>-7.61666666666666</v>
      </c>
      <c r="L95" s="88">
        <f t="shared" si="183"/>
        <v>-18.383333333333333</v>
      </c>
      <c r="P95" s="37">
        <f t="shared" si="138"/>
        <v>8</v>
      </c>
      <c r="Q95" s="40" t="str">
        <f t="shared" si="172"/>
        <v xml:space="preserve"> </v>
      </c>
      <c r="R95" s="40">
        <f t="shared" si="173"/>
        <v>8.7777777777777786</v>
      </c>
      <c r="S95" s="73"/>
      <c r="T95" s="93">
        <f t="shared" si="148"/>
        <v>0.97603656729439214</v>
      </c>
      <c r="U95" s="78">
        <f t="shared" ref="U95" si="194">U94</f>
        <v>2</v>
      </c>
      <c r="V95" s="65">
        <f t="shared" si="151"/>
        <v>0.83863407604405471</v>
      </c>
      <c r="W95" s="65">
        <f t="shared" si="152"/>
        <v>4.99</v>
      </c>
      <c r="X95" s="78">
        <f t="shared" si="158"/>
        <v>0</v>
      </c>
      <c r="Y95" s="78">
        <f t="shared" si="132"/>
        <v>-9.1329084527283028E-2</v>
      </c>
      <c r="Z95" s="78">
        <f t="shared" si="167"/>
        <v>-11.82</v>
      </c>
      <c r="AA95" s="75"/>
      <c r="AB95" s="65"/>
      <c r="AC95" s="40"/>
      <c r="AD95" s="31"/>
      <c r="AF95" s="18">
        <f t="shared" si="140"/>
        <v>-4438.0306230003443</v>
      </c>
      <c r="AG95" s="18">
        <f t="shared" si="141"/>
        <v>-4409.3875683084552</v>
      </c>
      <c r="AH95" s="14">
        <f t="shared" si="147"/>
        <v>27.666666666666668</v>
      </c>
      <c r="AI95" s="14">
        <f t="shared" si="161"/>
        <v>19.677777777777777</v>
      </c>
      <c r="AJ95" s="18">
        <f t="shared" si="168"/>
        <v>21.419629629629629</v>
      </c>
      <c r="AK95" s="18">
        <f t="shared" si="162"/>
        <v>-1.7418518518518518</v>
      </c>
      <c r="AL95" s="87">
        <f t="shared" si="95"/>
        <v>6.2470370370370389</v>
      </c>
      <c r="AM95" s="19"/>
      <c r="AP95" s="37">
        <f t="shared" si="96"/>
        <v>8</v>
      </c>
      <c r="AQ95" s="40" t="str">
        <f t="shared" si="97"/>
        <v xml:space="preserve"> </v>
      </c>
      <c r="AR95" s="40">
        <f t="shared" si="98"/>
        <v>6.3796296296296369</v>
      </c>
      <c r="AS95" s="73"/>
      <c r="AT95" s="62">
        <f t="shared" si="163"/>
        <v>-0.80562499647699337</v>
      </c>
      <c r="AU95" s="78">
        <f t="shared" si="164"/>
        <v>-33.9</v>
      </c>
      <c r="AV95" s="62"/>
      <c r="AW95" s="40"/>
    </row>
    <row r="96" spans="1:67" ht="12.75" customHeight="1">
      <c r="A96" s="1">
        <v>10465</v>
      </c>
      <c r="B96" s="1">
        <f t="shared" si="130"/>
        <v>-8515</v>
      </c>
      <c r="C96" s="2">
        <v>29.7</v>
      </c>
      <c r="F96" s="18">
        <f t="shared" si="136"/>
        <v>-7951.5786652055212</v>
      </c>
      <c r="G96" s="18">
        <f t="shared" si="137"/>
        <v>-7942.0309803082255</v>
      </c>
      <c r="H96" s="14">
        <f t="shared" si="165"/>
        <v>24.6</v>
      </c>
      <c r="I96" s="18">
        <f t="shared" si="169"/>
        <v>25.150000000000002</v>
      </c>
      <c r="J96" s="18">
        <f t="shared" si="170"/>
        <v>39</v>
      </c>
      <c r="K96" s="87">
        <f t="shared" si="182"/>
        <v>-0.55000000000000071</v>
      </c>
      <c r="L96" s="88">
        <f t="shared" si="183"/>
        <v>-14.399999999999999</v>
      </c>
      <c r="P96" s="37">
        <f t="shared" si="138"/>
        <v>9</v>
      </c>
      <c r="Q96" s="40" t="str">
        <f t="shared" si="172"/>
        <v xml:space="preserve"> </v>
      </c>
      <c r="R96" s="40">
        <f t="shared" si="173"/>
        <v>8.7777777777777786</v>
      </c>
      <c r="S96" s="73"/>
      <c r="T96" s="93">
        <f t="shared" si="148"/>
        <v>-0.67647110129170263</v>
      </c>
      <c r="U96" s="78">
        <f t="shared" ref="U96" si="195">U95</f>
        <v>2</v>
      </c>
      <c r="V96" s="65">
        <f t="shared" si="151"/>
        <v>0.70192818578703386</v>
      </c>
      <c r="W96" s="65">
        <f t="shared" si="152"/>
        <v>4.99</v>
      </c>
      <c r="X96" s="78">
        <f t="shared" si="158"/>
        <v>0</v>
      </c>
      <c r="Y96" s="78">
        <f t="shared" si="132"/>
        <v>-0.71006338765472743</v>
      </c>
      <c r="Z96" s="78">
        <f t="shared" si="167"/>
        <v>-11.82</v>
      </c>
      <c r="AA96" s="75"/>
      <c r="AB96" s="65"/>
      <c r="AC96" s="40"/>
      <c r="AD96" s="31"/>
      <c r="AF96" s="18">
        <f t="shared" si="140"/>
        <v>-4380.7445136165643</v>
      </c>
      <c r="AG96" s="18">
        <f t="shared" si="141"/>
        <v>-4352.1014589246752</v>
      </c>
      <c r="AH96" s="14">
        <f t="shared" si="147"/>
        <v>12.916666666666666</v>
      </c>
      <c r="AI96" s="14">
        <f t="shared" si="161"/>
        <v>20.021111111111111</v>
      </c>
      <c r="AJ96" s="18">
        <f t="shared" si="168"/>
        <v>22.314074074074075</v>
      </c>
      <c r="AK96" s="18">
        <f t="shared" si="162"/>
        <v>-2.2929629629629638</v>
      </c>
      <c r="AL96" s="87">
        <f t="shared" si="95"/>
        <v>-9.3974074074074085</v>
      </c>
      <c r="AM96" s="19"/>
      <c r="AP96" s="37">
        <f t="shared" si="96"/>
        <v>9</v>
      </c>
      <c r="AQ96" s="40" t="str">
        <f t="shared" si="97"/>
        <v xml:space="preserve"> </v>
      </c>
      <c r="AR96" s="40">
        <f t="shared" si="98"/>
        <v>6.2470370370370389</v>
      </c>
      <c r="AS96" s="73"/>
      <c r="AT96" s="62">
        <f t="shared" si="163"/>
        <v>-0.23634056806404038</v>
      </c>
      <c r="AU96" s="78">
        <f t="shared" si="164"/>
        <v>-33.9</v>
      </c>
      <c r="AV96" s="62"/>
      <c r="AW96" s="40"/>
    </row>
    <row r="97" spans="1:49" ht="12.75" customHeight="1">
      <c r="A97" s="1">
        <v>10455</v>
      </c>
      <c r="B97" s="1">
        <f t="shared" si="130"/>
        <v>-8505</v>
      </c>
      <c r="C97" s="2">
        <v>44.8</v>
      </c>
      <c r="F97" s="18">
        <f t="shared" si="136"/>
        <v>-7932.4832954109279</v>
      </c>
      <c r="G97" s="18">
        <f t="shared" si="137"/>
        <v>-7922.9356105136321</v>
      </c>
      <c r="H97" s="14">
        <f t="shared" si="165"/>
        <v>27.9</v>
      </c>
      <c r="I97" s="18">
        <f t="shared" si="169"/>
        <v>31.983333333333334</v>
      </c>
      <c r="J97" s="18">
        <f t="shared" si="170"/>
        <v>39.733333333333334</v>
      </c>
      <c r="K97" s="87">
        <f t="shared" si="182"/>
        <v>-4.0833333333333357</v>
      </c>
      <c r="L97" s="88">
        <f t="shared" si="183"/>
        <v>-11.833333333333336</v>
      </c>
      <c r="P97" s="37">
        <f t="shared" si="138"/>
        <v>1</v>
      </c>
      <c r="Q97" s="40" t="str">
        <f t="shared" si="172"/>
        <v xml:space="preserve"> </v>
      </c>
      <c r="R97" s="40">
        <f t="shared" si="173"/>
        <v>6.9388888888888829</v>
      </c>
      <c r="S97" s="73"/>
      <c r="T97" s="93">
        <f t="shared" si="148"/>
        <v>-0.29956546600260914</v>
      </c>
      <c r="U97" s="78">
        <f t="shared" ref="U97" si="196">U96</f>
        <v>2</v>
      </c>
      <c r="V97" s="65">
        <f t="shared" si="151"/>
        <v>-0.55687594447255373</v>
      </c>
      <c r="W97" s="65">
        <f t="shared" si="152"/>
        <v>4.99</v>
      </c>
      <c r="X97" s="78">
        <f t="shared" si="158"/>
        <v>0</v>
      </c>
      <c r="Y97" s="78">
        <f t="shared" si="132"/>
        <v>-0.99655114022301683</v>
      </c>
      <c r="Z97" s="78">
        <f t="shared" si="167"/>
        <v>-11.82</v>
      </c>
      <c r="AA97" s="75"/>
      <c r="AB97" s="65"/>
      <c r="AC97" s="40"/>
      <c r="AD97" s="31"/>
      <c r="AF97" s="18">
        <f t="shared" si="140"/>
        <v>-4323.4584042327842</v>
      </c>
      <c r="AG97" s="18">
        <f t="shared" si="141"/>
        <v>-4294.8153495408951</v>
      </c>
      <c r="AH97" s="14">
        <f t="shared" si="147"/>
        <v>19.48</v>
      </c>
      <c r="AI97" s="14">
        <f t="shared" si="161"/>
        <v>14.643333333333333</v>
      </c>
      <c r="AJ97" s="18">
        <f t="shared" si="168"/>
        <v>23.082962962962963</v>
      </c>
      <c r="AK97" s="18">
        <f t="shared" si="162"/>
        <v>-8.4396296296296303</v>
      </c>
      <c r="AL97" s="87">
        <f t="shared" si="95"/>
        <v>-3.6029629629629625</v>
      </c>
      <c r="AM97" s="19"/>
      <c r="AP97" s="37">
        <f t="shared" si="96"/>
        <v>1</v>
      </c>
      <c r="AQ97" s="40" t="str">
        <f t="shared" si="97"/>
        <v xml:space="preserve"> </v>
      </c>
      <c r="AR97" s="40">
        <f t="shared" si="98"/>
        <v>12.934074074074072</v>
      </c>
      <c r="AS97" s="73"/>
      <c r="AT97" s="62">
        <f t="shared" si="163"/>
        <v>0.44353023877892439</v>
      </c>
      <c r="AU97" s="78">
        <f t="shared" si="164"/>
        <v>-33.9</v>
      </c>
      <c r="AV97" s="62"/>
      <c r="AW97" s="40"/>
    </row>
    <row r="98" spans="1:49" ht="12.75" customHeight="1">
      <c r="A98" s="1">
        <v>10445</v>
      </c>
      <c r="B98" s="1">
        <f t="shared" si="130"/>
        <v>-8495</v>
      </c>
      <c r="C98" s="2">
        <v>57.7</v>
      </c>
      <c r="F98" s="18">
        <f t="shared" si="136"/>
        <v>-7913.3879256163345</v>
      </c>
      <c r="G98" s="18">
        <f t="shared" si="137"/>
        <v>-7903.8402407190388</v>
      </c>
      <c r="H98" s="14">
        <f t="shared" si="165"/>
        <v>43.45</v>
      </c>
      <c r="I98" s="18">
        <f t="shared" si="169"/>
        <v>39.216666666666661</v>
      </c>
      <c r="J98" s="18">
        <f t="shared" si="170"/>
        <v>39.172222222222224</v>
      </c>
      <c r="K98" s="87">
        <f t="shared" si="182"/>
        <v>4.2333333333333414</v>
      </c>
      <c r="L98" s="88">
        <f t="shared" si="183"/>
        <v>4.2777777777777786</v>
      </c>
      <c r="P98" s="37">
        <f t="shared" si="138"/>
        <v>2</v>
      </c>
      <c r="Q98" s="40" t="str">
        <f t="shared" si="172"/>
        <v xml:space="preserve"> </v>
      </c>
      <c r="R98" s="40">
        <f t="shared" si="173"/>
        <v>11.199999999999989</v>
      </c>
      <c r="S98" s="73"/>
      <c r="T98" s="93">
        <f t="shared" si="148"/>
        <v>0.97603656729439681</v>
      </c>
      <c r="U98" s="78">
        <f t="shared" ref="U98" si="197">U97</f>
        <v>2</v>
      </c>
      <c r="V98" s="65">
        <f t="shared" si="151"/>
        <v>-0.92546148849341747</v>
      </c>
      <c r="W98" s="65">
        <f t="shared" si="152"/>
        <v>4.99</v>
      </c>
      <c r="X98" s="78">
        <f t="shared" si="158"/>
        <v>0</v>
      </c>
      <c r="Y98" s="78">
        <f t="shared" si="132"/>
        <v>-0.81674153884869882</v>
      </c>
      <c r="Z98" s="78">
        <f t="shared" si="167"/>
        <v>-11.82</v>
      </c>
      <c r="AA98" s="75"/>
      <c r="AB98" s="65"/>
      <c r="AC98" s="40"/>
      <c r="AD98" s="31"/>
      <c r="AF98" s="18">
        <f t="shared" si="140"/>
        <v>-4266.1722948490042</v>
      </c>
      <c r="AG98" s="18">
        <f t="shared" si="141"/>
        <v>-4237.5292401571151</v>
      </c>
      <c r="AH98" s="14">
        <f t="shared" si="147"/>
        <v>11.533333333333331</v>
      </c>
      <c r="AI98" s="14">
        <f t="shared" si="161"/>
        <v>18.898888888888891</v>
      </c>
      <c r="AJ98" s="18">
        <f t="shared" si="168"/>
        <v>23.314814814814813</v>
      </c>
      <c r="AK98" s="18">
        <f t="shared" si="162"/>
        <v>-4.4159259259259223</v>
      </c>
      <c r="AL98" s="87">
        <f t="shared" si="95"/>
        <v>-11.781481481481482</v>
      </c>
      <c r="AM98" s="19"/>
      <c r="AP98" s="37">
        <f t="shared" si="96"/>
        <v>2</v>
      </c>
      <c r="AQ98" s="40" t="str">
        <f t="shared" si="97"/>
        <v xml:space="preserve"> </v>
      </c>
      <c r="AR98" s="40">
        <f t="shared" si="98"/>
        <v>12.934074074074072</v>
      </c>
      <c r="AS98" s="73"/>
      <c r="AT98" s="62">
        <f t="shared" si="163"/>
        <v>0.91586831760767828</v>
      </c>
      <c r="AU98" s="78">
        <f t="shared" si="164"/>
        <v>-33.9</v>
      </c>
      <c r="AV98" s="62"/>
      <c r="AW98" s="40"/>
    </row>
    <row r="99" spans="1:49" ht="12.75" customHeight="1">
      <c r="A99" s="1">
        <v>10435</v>
      </c>
      <c r="B99" s="1">
        <f t="shared" si="130"/>
        <v>-8485</v>
      </c>
      <c r="C99" s="2">
        <v>48.5</v>
      </c>
      <c r="F99" s="18">
        <f t="shared" si="136"/>
        <v>-7894.2925558217412</v>
      </c>
      <c r="G99" s="18">
        <f t="shared" si="137"/>
        <v>-7884.7448709244454</v>
      </c>
      <c r="H99" s="14">
        <f t="shared" si="165"/>
        <v>46.3</v>
      </c>
      <c r="I99" s="18">
        <f t="shared" si="169"/>
        <v>44.433333333333337</v>
      </c>
      <c r="J99" s="18">
        <f t="shared" si="170"/>
        <v>39.361111111111114</v>
      </c>
      <c r="K99" s="87">
        <f t="shared" si="182"/>
        <v>1.86666666666666</v>
      </c>
      <c r="L99" s="88">
        <f t="shared" si="183"/>
        <v>6.9388888888888829</v>
      </c>
      <c r="P99" s="37">
        <f t="shared" si="138"/>
        <v>3</v>
      </c>
      <c r="Q99" s="40" t="str">
        <f t="shared" si="172"/>
        <v xml:space="preserve"> </v>
      </c>
      <c r="R99" s="40">
        <f t="shared" si="173"/>
        <v>11.199999999999989</v>
      </c>
      <c r="S99" s="73"/>
      <c r="T99" s="93">
        <f t="shared" si="148"/>
        <v>-0.67647110129168675</v>
      </c>
      <c r="U99" s="78">
        <f t="shared" ref="U99" si="198">U98</f>
        <v>2</v>
      </c>
      <c r="V99" s="65">
        <f t="shared" si="151"/>
        <v>0.18539022111919046</v>
      </c>
      <c r="W99" s="65">
        <f t="shared" si="152"/>
        <v>4.99</v>
      </c>
      <c r="X99" s="78">
        <f t="shared" si="158"/>
        <v>0</v>
      </c>
      <c r="Y99" s="78">
        <f t="shared" si="132"/>
        <v>-0.25476949437597624</v>
      </c>
      <c r="Z99" s="78">
        <f t="shared" si="167"/>
        <v>-11.82</v>
      </c>
      <c r="AA99" s="75"/>
      <c r="AB99" s="65"/>
      <c r="AC99" s="40"/>
      <c r="AD99" s="31"/>
      <c r="AF99" s="18">
        <f t="shared" si="140"/>
        <v>-4208.8861854652241</v>
      </c>
      <c r="AG99" s="18">
        <f t="shared" si="141"/>
        <v>-4180.243130773335</v>
      </c>
      <c r="AH99" s="14">
        <f t="shared" si="147"/>
        <v>25.683333333333337</v>
      </c>
      <c r="AI99" s="14">
        <f t="shared" si="161"/>
        <v>23.777777777777782</v>
      </c>
      <c r="AJ99" s="18">
        <f t="shared" si="168"/>
        <v>22.116666666666664</v>
      </c>
      <c r="AK99" s="18">
        <f t="shared" si="162"/>
        <v>1.6611111111111185</v>
      </c>
      <c r="AL99" s="87">
        <f t="shared" si="95"/>
        <v>3.5666666666666735</v>
      </c>
      <c r="AM99" s="19"/>
      <c r="AP99" s="37">
        <f t="shared" si="96"/>
        <v>3</v>
      </c>
      <c r="AQ99" s="40" t="str">
        <f t="shared" si="97"/>
        <v xml:space="preserve"> </v>
      </c>
      <c r="AR99" s="40">
        <f t="shared" si="98"/>
        <v>12.934074074074072</v>
      </c>
      <c r="AS99" s="73"/>
      <c r="AT99" s="62">
        <f t="shared" si="163"/>
        <v>0.95966143188526376</v>
      </c>
      <c r="AU99" s="78">
        <f t="shared" si="164"/>
        <v>-33.9</v>
      </c>
      <c r="AV99" s="62"/>
      <c r="AW99" s="40"/>
    </row>
    <row r="100" spans="1:49" ht="12.75" customHeight="1">
      <c r="A100" s="1">
        <v>10425</v>
      </c>
      <c r="B100" s="1">
        <f t="shared" si="130"/>
        <v>-8475</v>
      </c>
      <c r="C100" s="2">
        <v>34.6</v>
      </c>
      <c r="F100" s="18">
        <f t="shared" si="136"/>
        <v>-7875.1971860271478</v>
      </c>
      <c r="G100" s="18">
        <f t="shared" si="137"/>
        <v>-7865.6495011298521</v>
      </c>
      <c r="H100" s="14">
        <f t="shared" si="165"/>
        <v>43.55</v>
      </c>
      <c r="I100" s="18">
        <f t="shared" si="169"/>
        <v>48.75</v>
      </c>
      <c r="J100" s="18">
        <f t="shared" si="170"/>
        <v>42.361111111111114</v>
      </c>
      <c r="K100" s="87">
        <f t="shared" si="182"/>
        <v>-5.2000000000000028</v>
      </c>
      <c r="L100" s="88">
        <f t="shared" si="183"/>
        <v>1.1888888888888829</v>
      </c>
      <c r="P100" s="37">
        <f t="shared" si="138"/>
        <v>4</v>
      </c>
      <c r="Q100" s="40" t="str">
        <f t="shared" si="172"/>
        <v xml:space="preserve"> </v>
      </c>
      <c r="R100" s="40">
        <f t="shared" si="173"/>
        <v>11.199999999999989</v>
      </c>
      <c r="S100" s="73"/>
      <c r="T100" s="93">
        <f t="shared" si="148"/>
        <v>-0.29956546600262968</v>
      </c>
      <c r="U100" s="78">
        <f t="shared" ref="U100" si="199">U99</f>
        <v>2</v>
      </c>
      <c r="V100" s="65">
        <f t="shared" si="151"/>
        <v>0.99987822138983873</v>
      </c>
      <c r="W100" s="65">
        <f t="shared" si="152"/>
        <v>4.99</v>
      </c>
      <c r="X100" s="78">
        <f t="shared" si="158"/>
        <v>0</v>
      </c>
      <c r="Y100" s="78">
        <f t="shared" si="132"/>
        <v>0.42641202796284866</v>
      </c>
      <c r="Z100" s="78">
        <f t="shared" si="167"/>
        <v>-11.82</v>
      </c>
      <c r="AA100" s="75"/>
      <c r="AB100" s="65"/>
      <c r="AC100" s="40"/>
      <c r="AD100" s="31"/>
      <c r="AF100" s="18">
        <f t="shared" si="140"/>
        <v>-4151.6000760814441</v>
      </c>
      <c r="AG100" s="18">
        <f t="shared" si="141"/>
        <v>-4122.9570213895549</v>
      </c>
      <c r="AH100" s="14">
        <f t="shared" si="147"/>
        <v>34.116666666666667</v>
      </c>
      <c r="AI100" s="14">
        <f t="shared" si="161"/>
        <v>31.573333333333334</v>
      </c>
      <c r="AJ100" s="18">
        <f t="shared" si="168"/>
        <v>21.182592592592595</v>
      </c>
      <c r="AK100" s="18">
        <f t="shared" si="162"/>
        <v>10.390740740740739</v>
      </c>
      <c r="AL100" s="87">
        <f t="shared" si="95"/>
        <v>12.934074074074072</v>
      </c>
      <c r="AM100" s="19"/>
      <c r="AP100" s="37">
        <f t="shared" si="96"/>
        <v>4</v>
      </c>
      <c r="AQ100" s="40">
        <f t="shared" si="97"/>
        <v>12.934074074074072</v>
      </c>
      <c r="AR100" s="40">
        <f t="shared" si="98"/>
        <v>12.934074074074072</v>
      </c>
      <c r="AS100" s="73"/>
      <c r="AT100" s="62">
        <f t="shared" si="163"/>
        <v>0.55441829673493292</v>
      </c>
      <c r="AU100" s="78">
        <f t="shared" si="164"/>
        <v>-33.9</v>
      </c>
      <c r="AV100" s="62"/>
      <c r="AW100" s="40"/>
    </row>
    <row r="101" spans="1:49" ht="12.75" customHeight="1">
      <c r="A101" s="1">
        <v>10415</v>
      </c>
      <c r="B101" s="1">
        <f t="shared" si="130"/>
        <v>-8465</v>
      </c>
      <c r="C101" s="2">
        <v>32.799999999999997</v>
      </c>
      <c r="F101" s="18">
        <f t="shared" si="136"/>
        <v>-7856.1018162325545</v>
      </c>
      <c r="G101" s="18">
        <f t="shared" si="137"/>
        <v>-7846.5541313352587</v>
      </c>
      <c r="H101" s="14">
        <f t="shared" si="165"/>
        <v>56.4</v>
      </c>
      <c r="I101" s="18">
        <f t="shared" si="169"/>
        <v>47.733333333333327</v>
      </c>
      <c r="J101" s="18">
        <f t="shared" si="170"/>
        <v>45.20000000000001</v>
      </c>
      <c r="K101" s="87">
        <f t="shared" si="182"/>
        <v>8.6666666666666714</v>
      </c>
      <c r="L101" s="88">
        <f t="shared" si="183"/>
        <v>11.199999999999989</v>
      </c>
      <c r="P101" s="37">
        <f t="shared" si="138"/>
        <v>5</v>
      </c>
      <c r="Q101" s="40">
        <f t="shared" si="172"/>
        <v>11.199999999999989</v>
      </c>
      <c r="R101" s="40">
        <f t="shared" si="173"/>
        <v>11.199999999999989</v>
      </c>
      <c r="S101" s="73"/>
      <c r="T101" s="93">
        <f t="shared" si="148"/>
        <v>0.97603656729435206</v>
      </c>
      <c r="U101" s="78">
        <f t="shared" ref="U101" si="200">U100</f>
        <v>2</v>
      </c>
      <c r="V101" s="65">
        <f t="shared" si="151"/>
        <v>0.21596681961833256</v>
      </c>
      <c r="W101" s="65">
        <f t="shared" si="152"/>
        <v>4.99</v>
      </c>
      <c r="X101" s="78">
        <f t="shared" si="158"/>
        <v>0</v>
      </c>
      <c r="Y101" s="78">
        <f t="shared" si="132"/>
        <v>0.90807062337599853</v>
      </c>
      <c r="Z101" s="78">
        <f t="shared" si="167"/>
        <v>-11.82</v>
      </c>
      <c r="AA101" s="75"/>
      <c r="AB101" s="65"/>
      <c r="AC101" s="40"/>
      <c r="AD101" s="31"/>
      <c r="AF101" s="18">
        <f t="shared" si="140"/>
        <v>-4094.3139666976645</v>
      </c>
      <c r="AG101" s="18">
        <f t="shared" si="141"/>
        <v>-4065.6709120057753</v>
      </c>
      <c r="AH101" s="14">
        <f t="shared" si="147"/>
        <v>34.92</v>
      </c>
      <c r="AI101" s="14">
        <f t="shared" si="161"/>
        <v>31.367777777777775</v>
      </c>
      <c r="AJ101" s="18">
        <f t="shared" si="168"/>
        <v>24.24</v>
      </c>
      <c r="AK101" s="18">
        <f t="shared" si="162"/>
        <v>7.1277777777777764</v>
      </c>
      <c r="AL101" s="87">
        <f t="shared" si="95"/>
        <v>10.680000000000003</v>
      </c>
      <c r="AM101" s="19"/>
      <c r="AP101" s="37">
        <f t="shared" si="96"/>
        <v>5</v>
      </c>
      <c r="AQ101" s="40" t="str">
        <f t="shared" si="97"/>
        <v xml:space="preserve"> </v>
      </c>
      <c r="AR101" s="40">
        <f t="shared" si="98"/>
        <v>12.934074074074072</v>
      </c>
      <c r="AS101" s="73"/>
      <c r="AT101" s="62">
        <f t="shared" si="163"/>
        <v>-0.11024332113070928</v>
      </c>
      <c r="AU101" s="78">
        <f t="shared" si="164"/>
        <v>-33.9</v>
      </c>
      <c r="AV101" s="62"/>
      <c r="AW101" s="40"/>
    </row>
    <row r="102" spans="1:49" ht="12.75" customHeight="1">
      <c r="A102" s="1">
        <v>10405</v>
      </c>
      <c r="B102" s="1">
        <f t="shared" si="130"/>
        <v>-8455</v>
      </c>
      <c r="C102" s="2">
        <v>30.9</v>
      </c>
      <c r="F102" s="18">
        <f t="shared" si="136"/>
        <v>-7837.0064464379611</v>
      </c>
      <c r="G102" s="18">
        <f t="shared" si="137"/>
        <v>-7827.4587615406654</v>
      </c>
      <c r="H102" s="14">
        <f t="shared" si="165"/>
        <v>43.25</v>
      </c>
      <c r="I102" s="18">
        <f t="shared" si="169"/>
        <v>48.5</v>
      </c>
      <c r="J102" s="18">
        <f t="shared" si="170"/>
        <v>46.227777777777774</v>
      </c>
      <c r="K102" s="87">
        <f t="shared" si="182"/>
        <v>-5.25</v>
      </c>
      <c r="L102" s="88">
        <f t="shared" si="183"/>
        <v>-2.9777777777777743</v>
      </c>
      <c r="P102" s="37">
        <f t="shared" si="138"/>
        <v>6</v>
      </c>
      <c r="Q102" s="40" t="str">
        <f t="shared" si="172"/>
        <v xml:space="preserve"> </v>
      </c>
      <c r="R102" s="40">
        <f t="shared" si="173"/>
        <v>11.199999999999989</v>
      </c>
      <c r="S102" s="73"/>
      <c r="T102" s="93">
        <f t="shared" si="148"/>
        <v>-0.67647110129183841</v>
      </c>
      <c r="U102" s="78">
        <f t="shared" ref="U102" si="201">U101</f>
        <v>2</v>
      </c>
      <c r="V102" s="65">
        <f t="shared" si="151"/>
        <v>-0.91318786073869584</v>
      </c>
      <c r="W102" s="65">
        <f t="shared" si="152"/>
        <v>4.99</v>
      </c>
      <c r="X102" s="78">
        <f t="shared" si="158"/>
        <v>0</v>
      </c>
      <c r="Y102" s="78">
        <f t="shared" si="132"/>
        <v>0.96483288203070894</v>
      </c>
      <c r="Z102" s="78">
        <f t="shared" si="167"/>
        <v>-11.82</v>
      </c>
      <c r="AA102" s="75"/>
      <c r="AB102" s="65"/>
      <c r="AC102" s="40"/>
      <c r="AD102" s="31"/>
      <c r="AF102" s="18">
        <f t="shared" si="140"/>
        <v>-4037.0278573138849</v>
      </c>
      <c r="AG102" s="18">
        <f t="shared" si="141"/>
        <v>-4008.3848026219957</v>
      </c>
      <c r="AH102" s="14">
        <f t="shared" si="147"/>
        <v>25.066666666666666</v>
      </c>
      <c r="AI102" s="14">
        <f t="shared" si="161"/>
        <v>22.551111111111112</v>
      </c>
      <c r="AJ102" s="18">
        <f t="shared" si="168"/>
        <v>24.212592592592596</v>
      </c>
      <c r="AK102" s="18">
        <f t="shared" si="162"/>
        <v>-1.6614814814814842</v>
      </c>
      <c r="AL102" s="87">
        <f t="shared" si="95"/>
        <v>0.85407407407407021</v>
      </c>
      <c r="AM102" s="19"/>
      <c r="AP102" s="37">
        <f t="shared" si="96"/>
        <v>6</v>
      </c>
      <c r="AQ102" s="40" t="str">
        <f t="shared" si="97"/>
        <v xml:space="preserve"> </v>
      </c>
      <c r="AR102" s="40">
        <f t="shared" si="98"/>
        <v>18.745185185185193</v>
      </c>
      <c r="AS102" s="73"/>
      <c r="AT102" s="62">
        <f t="shared" si="163"/>
        <v>-0.72332086382123317</v>
      </c>
      <c r="AU102" s="78">
        <f t="shared" si="164"/>
        <v>-33.9</v>
      </c>
      <c r="AV102" s="62"/>
      <c r="AW102" s="40"/>
    </row>
    <row r="103" spans="1:49" ht="12.75" customHeight="1">
      <c r="A103" s="1">
        <v>10395</v>
      </c>
      <c r="B103" s="1">
        <f t="shared" si="130"/>
        <v>-8445</v>
      </c>
      <c r="C103" s="2">
        <v>28.8</v>
      </c>
      <c r="F103" s="18">
        <f t="shared" si="136"/>
        <v>-7817.9110766433678</v>
      </c>
      <c r="G103" s="18">
        <f t="shared" si="137"/>
        <v>-7808.363391746072</v>
      </c>
      <c r="H103" s="14">
        <f t="shared" si="165"/>
        <v>45.849999999999994</v>
      </c>
      <c r="I103" s="18">
        <f t="shared" si="169"/>
        <v>46.35</v>
      </c>
      <c r="J103" s="18">
        <f t="shared" si="170"/>
        <v>45.272222222222226</v>
      </c>
      <c r="K103" s="87">
        <f t="shared" si="182"/>
        <v>-0.50000000000000711</v>
      </c>
      <c r="L103" s="88">
        <f t="shared" si="183"/>
        <v>0.57777777777776862</v>
      </c>
      <c r="P103" s="37">
        <f t="shared" si="138"/>
        <v>7</v>
      </c>
      <c r="Q103" s="40" t="str">
        <f t="shared" si="172"/>
        <v xml:space="preserve"> </v>
      </c>
      <c r="R103" s="40">
        <f t="shared" si="173"/>
        <v>11.199999999999989</v>
      </c>
      <c r="S103" s="73"/>
      <c r="T103" s="93">
        <f t="shared" si="148"/>
        <v>-0.29956546600265027</v>
      </c>
      <c r="U103" s="78">
        <f t="shared" ref="U103" si="202">U102</f>
        <v>2</v>
      </c>
      <c r="V103" s="65">
        <f t="shared" si="151"/>
        <v>-0.58252583608941277</v>
      </c>
      <c r="W103" s="65">
        <f t="shared" si="152"/>
        <v>4.99</v>
      </c>
      <c r="X103" s="78">
        <f t="shared" si="158"/>
        <v>0</v>
      </c>
      <c r="Y103" s="78">
        <f t="shared" si="132"/>
        <v>0.57013911226020619</v>
      </c>
      <c r="Z103" s="78">
        <f t="shared" si="167"/>
        <v>-11.82</v>
      </c>
      <c r="AA103" s="75"/>
      <c r="AB103" s="65"/>
      <c r="AC103" s="40"/>
      <c r="AD103" s="31"/>
      <c r="AF103" s="18">
        <f t="shared" si="140"/>
        <v>-3979.7417479301052</v>
      </c>
      <c r="AG103" s="18">
        <f t="shared" si="141"/>
        <v>-3951.0986932382161</v>
      </c>
      <c r="AH103" s="14">
        <f t="shared" si="147"/>
        <v>7.666666666666667</v>
      </c>
      <c r="AI103" s="14">
        <f t="shared" si="161"/>
        <v>17.33111111111111</v>
      </c>
      <c r="AJ103" s="18">
        <f t="shared" si="168"/>
        <v>25.647777777777776</v>
      </c>
      <c r="AK103" s="18">
        <f t="shared" si="162"/>
        <v>-8.3166666666666664</v>
      </c>
      <c r="AL103" s="87">
        <f t="shared" ref="AL103:AL160" si="203">AH103-AJ103</f>
        <v>-17.981111111111108</v>
      </c>
      <c r="AM103" s="19"/>
      <c r="AP103" s="37">
        <f t="shared" ref="AP103:AP160" si="204">IF(AP102=9, 1, AP102+1)</f>
        <v>7</v>
      </c>
      <c r="AQ103" s="40" t="str">
        <f t="shared" ref="AQ103:AQ160" si="205">IF(AL103=AR103, AL103," ")</f>
        <v xml:space="preserve"> </v>
      </c>
      <c r="AR103" s="40">
        <f t="shared" ref="AR103:AR160" si="206">MAX(AL100:AL106)</f>
        <v>18.745185185185193</v>
      </c>
      <c r="AS103" s="73"/>
      <c r="AT103" s="62">
        <f t="shared" si="163"/>
        <v>-0.99794853551385498</v>
      </c>
      <c r="AU103" s="78">
        <f t="shared" si="164"/>
        <v>-33.9</v>
      </c>
      <c r="AV103" s="62"/>
      <c r="AW103" s="40"/>
    </row>
    <row r="104" spans="1:49" ht="12.75" customHeight="1">
      <c r="A104" s="1">
        <v>10385</v>
      </c>
      <c r="B104" s="1">
        <f t="shared" si="130"/>
        <v>-8435</v>
      </c>
      <c r="C104" s="2">
        <v>31.8</v>
      </c>
      <c r="F104" s="18">
        <f t="shared" si="136"/>
        <v>-7798.8157068487744</v>
      </c>
      <c r="G104" s="18">
        <f t="shared" si="137"/>
        <v>-7789.2680219514787</v>
      </c>
      <c r="H104" s="14">
        <f t="shared" si="165"/>
        <v>49.95</v>
      </c>
      <c r="I104" s="18">
        <f t="shared" si="169"/>
        <v>48.65</v>
      </c>
      <c r="J104" s="18">
        <f t="shared" si="170"/>
        <v>45.044444444444444</v>
      </c>
      <c r="K104" s="87">
        <f t="shared" si="182"/>
        <v>1.3000000000000043</v>
      </c>
      <c r="L104" s="88">
        <f t="shared" si="183"/>
        <v>4.9055555555555586</v>
      </c>
      <c r="P104" s="37">
        <f t="shared" si="138"/>
        <v>8</v>
      </c>
      <c r="Q104" s="40" t="str">
        <f t="shared" si="172"/>
        <v xml:space="preserve"> </v>
      </c>
      <c r="R104" s="40">
        <f t="shared" si="173"/>
        <v>11.199999999999989</v>
      </c>
      <c r="S104" s="73"/>
      <c r="T104" s="93">
        <f t="shared" si="148"/>
        <v>0.97603656729435673</v>
      </c>
      <c r="U104" s="78">
        <f t="shared" ref="U104" si="207">U103</f>
        <v>2</v>
      </c>
      <c r="V104" s="65">
        <f t="shared" si="151"/>
        <v>0.67935853960287151</v>
      </c>
      <c r="W104" s="65">
        <f t="shared" si="152"/>
        <v>4.99</v>
      </c>
      <c r="X104" s="78">
        <f t="shared" si="158"/>
        <v>0</v>
      </c>
      <c r="Y104" s="78">
        <f t="shared" si="132"/>
        <v>-9.1329084527318166E-2</v>
      </c>
      <c r="Z104" s="78">
        <f t="shared" si="167"/>
        <v>-11.82</v>
      </c>
      <c r="AA104" s="75"/>
      <c r="AB104" s="65"/>
      <c r="AC104" s="40"/>
      <c r="AD104" s="31"/>
      <c r="AF104" s="18">
        <f t="shared" si="140"/>
        <v>-3922.4556385463256</v>
      </c>
      <c r="AG104" s="18">
        <f t="shared" si="141"/>
        <v>-3893.8125838544365</v>
      </c>
      <c r="AH104" s="14">
        <f t="shared" si="147"/>
        <v>19.259999999999998</v>
      </c>
      <c r="AI104" s="14">
        <f t="shared" si="161"/>
        <v>22.453333333333333</v>
      </c>
      <c r="AJ104" s="18">
        <f t="shared" si="168"/>
        <v>24.714074074074073</v>
      </c>
      <c r="AK104" s="18">
        <f t="shared" si="162"/>
        <v>-2.2607407407407401</v>
      </c>
      <c r="AL104" s="87">
        <f t="shared" si="203"/>
        <v>-5.4540740740740752</v>
      </c>
      <c r="AM104" s="19"/>
      <c r="AP104" s="37">
        <f t="shared" si="204"/>
        <v>8</v>
      </c>
      <c r="AQ104" s="40" t="str">
        <f t="shared" si="205"/>
        <v xml:space="preserve"> </v>
      </c>
      <c r="AR104" s="40">
        <f t="shared" si="206"/>
        <v>18.745185185185193</v>
      </c>
      <c r="AS104" s="73"/>
      <c r="AT104" s="62">
        <f t="shared" si="163"/>
        <v>-0.80562499647698926</v>
      </c>
      <c r="AU104" s="78">
        <f t="shared" si="164"/>
        <v>-33.9</v>
      </c>
      <c r="AV104" s="62"/>
      <c r="AW104" s="40"/>
    </row>
    <row r="105" spans="1:49" ht="12.75" customHeight="1">
      <c r="A105" s="1">
        <v>10375</v>
      </c>
      <c r="B105" s="1">
        <f t="shared" si="130"/>
        <v>-8425</v>
      </c>
      <c r="C105" s="2">
        <v>33</v>
      </c>
      <c r="F105" s="18">
        <f t="shared" si="136"/>
        <v>-7779.7203370541811</v>
      </c>
      <c r="G105" s="18">
        <f t="shared" si="137"/>
        <v>-7770.1726521568853</v>
      </c>
      <c r="H105" s="14">
        <f t="shared" si="165"/>
        <v>50.150000000000006</v>
      </c>
      <c r="I105" s="18">
        <f t="shared" si="169"/>
        <v>45.75</v>
      </c>
      <c r="J105" s="18">
        <f t="shared" si="170"/>
        <v>46.261111111111113</v>
      </c>
      <c r="K105" s="87">
        <f t="shared" si="182"/>
        <v>4.4000000000000057</v>
      </c>
      <c r="L105" s="88">
        <f t="shared" si="183"/>
        <v>3.8888888888888928</v>
      </c>
      <c r="P105" s="37">
        <f t="shared" si="138"/>
        <v>9</v>
      </c>
      <c r="Q105" s="40" t="str">
        <f t="shared" si="172"/>
        <v xml:space="preserve"> </v>
      </c>
      <c r="R105" s="40">
        <f t="shared" si="173"/>
        <v>4.9055555555555586</v>
      </c>
      <c r="S105" s="73"/>
      <c r="T105" s="93">
        <f t="shared" si="148"/>
        <v>-0.67647110129182253</v>
      </c>
      <c r="U105" s="78">
        <f t="shared" ref="U105" si="208">U104</f>
        <v>2</v>
      </c>
      <c r="V105" s="65">
        <f t="shared" si="151"/>
        <v>0.85522437799364615</v>
      </c>
      <c r="W105" s="65">
        <f t="shared" si="152"/>
        <v>4.99</v>
      </c>
      <c r="X105" s="78">
        <f t="shared" si="158"/>
        <v>0</v>
      </c>
      <c r="Y105" s="78">
        <f t="shared" si="132"/>
        <v>-0.7100633876547523</v>
      </c>
      <c r="Z105" s="78">
        <f t="shared" si="167"/>
        <v>-11.82</v>
      </c>
      <c r="AA105" s="75"/>
      <c r="AB105" s="65"/>
      <c r="AC105" s="40"/>
      <c r="AD105" s="31"/>
      <c r="AF105" s="18">
        <f t="shared" si="140"/>
        <v>-3865.169529162546</v>
      </c>
      <c r="AG105" s="18">
        <f t="shared" si="141"/>
        <v>-3836.5264744706569</v>
      </c>
      <c r="AH105" s="14">
        <f t="shared" si="147"/>
        <v>40.433333333333337</v>
      </c>
      <c r="AI105" s="14">
        <f t="shared" si="161"/>
        <v>26.308888888888891</v>
      </c>
      <c r="AJ105" s="18">
        <f t="shared" si="168"/>
        <v>21.688148148148144</v>
      </c>
      <c r="AK105" s="18">
        <f t="shared" si="162"/>
        <v>4.6207407407407466</v>
      </c>
      <c r="AL105" s="87">
        <f t="shared" si="203"/>
        <v>18.745185185185193</v>
      </c>
      <c r="AM105" s="19"/>
      <c r="AP105" s="37">
        <f t="shared" si="204"/>
        <v>9</v>
      </c>
      <c r="AQ105" s="40">
        <f t="shared" si="205"/>
        <v>18.745185185185193</v>
      </c>
      <c r="AR105" s="40">
        <f t="shared" si="206"/>
        <v>18.745185185185193</v>
      </c>
      <c r="AS105" s="73"/>
      <c r="AT105" s="62">
        <f t="shared" si="163"/>
        <v>-0.2363405680640199</v>
      </c>
      <c r="AU105" s="78">
        <f t="shared" si="164"/>
        <v>-33.9</v>
      </c>
      <c r="AV105" s="62"/>
      <c r="AW105" s="40"/>
    </row>
    <row r="106" spans="1:49" ht="12.75" customHeight="1">
      <c r="A106" s="1">
        <v>10365</v>
      </c>
      <c r="B106" s="1">
        <f t="shared" si="130"/>
        <v>-8415</v>
      </c>
      <c r="C106" s="2">
        <v>29.6</v>
      </c>
      <c r="F106" s="18">
        <f t="shared" si="136"/>
        <v>-7760.6249672595877</v>
      </c>
      <c r="G106" s="18">
        <f t="shared" si="137"/>
        <v>-7751.077282362292</v>
      </c>
      <c r="H106" s="14">
        <f t="shared" si="165"/>
        <v>37.15</v>
      </c>
      <c r="I106" s="18">
        <f t="shared" si="169"/>
        <v>40.716666666666669</v>
      </c>
      <c r="J106" s="18">
        <f t="shared" si="170"/>
        <v>45.338888888888896</v>
      </c>
      <c r="K106" s="87">
        <f t="shared" si="182"/>
        <v>-3.56666666666667</v>
      </c>
      <c r="L106" s="88">
        <f t="shared" si="183"/>
        <v>-8.1888888888888971</v>
      </c>
      <c r="P106" s="37">
        <f t="shared" si="138"/>
        <v>1</v>
      </c>
      <c r="Q106" s="40" t="str">
        <f t="shared" si="172"/>
        <v xml:space="preserve"> </v>
      </c>
      <c r="R106" s="40">
        <f t="shared" si="173"/>
        <v>7</v>
      </c>
      <c r="S106" s="73"/>
      <c r="T106" s="93">
        <f t="shared" si="148"/>
        <v>-0.29956546600245387</v>
      </c>
      <c r="U106" s="78">
        <f t="shared" ref="U106" si="209">U105</f>
        <v>2</v>
      </c>
      <c r="V106" s="65">
        <f t="shared" si="151"/>
        <v>-0.33606640844611768</v>
      </c>
      <c r="W106" s="65">
        <f t="shared" si="152"/>
        <v>4.99</v>
      </c>
      <c r="X106" s="78">
        <f t="shared" si="158"/>
        <v>0</v>
      </c>
      <c r="Y106" s="78">
        <f t="shared" si="132"/>
        <v>-0.99655114022301983</v>
      </c>
      <c r="Z106" s="78">
        <f t="shared" si="167"/>
        <v>-11.82</v>
      </c>
      <c r="AA106" s="75"/>
      <c r="AB106" s="65"/>
      <c r="AC106" s="40"/>
      <c r="AD106" s="31"/>
      <c r="AF106" s="18">
        <f t="shared" si="140"/>
        <v>-3807.8834197787664</v>
      </c>
      <c r="AG106" s="18">
        <f t="shared" si="141"/>
        <v>-3779.2403650868773</v>
      </c>
      <c r="AH106" s="14">
        <f t="shared" si="147"/>
        <v>19.233333333333334</v>
      </c>
      <c r="AI106" s="14">
        <f t="shared" si="161"/>
        <v>28.038888888888891</v>
      </c>
      <c r="AJ106" s="18">
        <f t="shared" si="168"/>
        <v>20.832222222222224</v>
      </c>
      <c r="AK106" s="18">
        <f t="shared" si="162"/>
        <v>7.206666666666667</v>
      </c>
      <c r="AL106" s="87">
        <f t="shared" si="203"/>
        <v>-1.5988888888888901</v>
      </c>
      <c r="AM106" s="19"/>
      <c r="AP106" s="37">
        <f t="shared" si="204"/>
        <v>1</v>
      </c>
      <c r="AQ106" s="40" t="str">
        <f t="shared" si="205"/>
        <v xml:space="preserve"> </v>
      </c>
      <c r="AR106" s="40">
        <f t="shared" si="206"/>
        <v>18.745185185185193</v>
      </c>
      <c r="AS106" s="73"/>
      <c r="AT106" s="62">
        <f t="shared" si="163"/>
        <v>0.44353023877891778</v>
      </c>
      <c r="AU106" s="78">
        <f t="shared" si="164"/>
        <v>-33.9</v>
      </c>
      <c r="AV106" s="62"/>
      <c r="AW106" s="40"/>
    </row>
    <row r="107" spans="1:49" ht="12.75" customHeight="1">
      <c r="A107" s="1">
        <v>10355</v>
      </c>
      <c r="B107" s="1">
        <f t="shared" si="130"/>
        <v>-8405</v>
      </c>
      <c r="C107" s="2">
        <v>35.299999999999997</v>
      </c>
      <c r="F107" s="18">
        <f t="shared" si="136"/>
        <v>-7741.5295974649944</v>
      </c>
      <c r="G107" s="18">
        <f t="shared" si="137"/>
        <v>-7731.9819125676986</v>
      </c>
      <c r="H107" s="14">
        <f t="shared" si="165"/>
        <v>34.849999999999994</v>
      </c>
      <c r="I107" s="18">
        <f t="shared" si="169"/>
        <v>38.75</v>
      </c>
      <c r="J107" s="18">
        <f t="shared" si="170"/>
        <v>46.122222222222227</v>
      </c>
      <c r="K107" s="87">
        <f t="shared" si="182"/>
        <v>-3.9000000000000057</v>
      </c>
      <c r="L107" s="88">
        <f t="shared" si="183"/>
        <v>-11.272222222222233</v>
      </c>
      <c r="P107" s="37">
        <f t="shared" si="138"/>
        <v>2</v>
      </c>
      <c r="Q107" s="40" t="str">
        <f t="shared" si="172"/>
        <v xml:space="preserve"> </v>
      </c>
      <c r="R107" s="40">
        <f t="shared" si="173"/>
        <v>7</v>
      </c>
      <c r="S107" s="73"/>
      <c r="T107" s="93">
        <f t="shared" si="148"/>
        <v>0.9760365672943615</v>
      </c>
      <c r="U107" s="78">
        <f t="shared" ref="U107" si="210">U106</f>
        <v>2</v>
      </c>
      <c r="V107" s="65">
        <f t="shared" si="151"/>
        <v>-0.99012342499738282</v>
      </c>
      <c r="W107" s="65">
        <f t="shared" si="152"/>
        <v>4.99</v>
      </c>
      <c r="X107" s="78">
        <f t="shared" si="158"/>
        <v>0</v>
      </c>
      <c r="Y107" s="78">
        <f t="shared" si="132"/>
        <v>-0.81674153884867851</v>
      </c>
      <c r="Z107" s="78">
        <f t="shared" si="167"/>
        <v>-11.82</v>
      </c>
      <c r="AA107" s="75"/>
      <c r="AB107" s="65"/>
      <c r="AC107" s="40"/>
      <c r="AD107" s="31"/>
      <c r="AF107" s="18">
        <f t="shared" si="140"/>
        <v>-3750.5973103949868</v>
      </c>
      <c r="AG107" s="18">
        <f t="shared" si="141"/>
        <v>-3721.9542557030977</v>
      </c>
      <c r="AH107" s="14">
        <f t="shared" si="147"/>
        <v>24.45</v>
      </c>
      <c r="AI107" s="14">
        <f t="shared" si="161"/>
        <v>20.321111111111112</v>
      </c>
      <c r="AJ107" s="18">
        <f t="shared" si="168"/>
        <v>19.293333333333333</v>
      </c>
      <c r="AK107" s="18">
        <f t="shared" si="162"/>
        <v>1.0277777777777786</v>
      </c>
      <c r="AL107" s="87">
        <f t="shared" si="203"/>
        <v>5.1566666666666663</v>
      </c>
      <c r="AM107" s="19"/>
      <c r="AP107" s="37">
        <f t="shared" si="204"/>
        <v>2</v>
      </c>
      <c r="AQ107" s="40" t="str">
        <f t="shared" si="205"/>
        <v xml:space="preserve"> </v>
      </c>
      <c r="AR107" s="40">
        <f t="shared" si="206"/>
        <v>18.745185185185193</v>
      </c>
      <c r="AS107" s="73"/>
      <c r="AT107" s="62">
        <f t="shared" si="163"/>
        <v>0.91586831760768106</v>
      </c>
      <c r="AU107" s="78">
        <f t="shared" si="164"/>
        <v>-33.9</v>
      </c>
      <c r="AV107" s="62"/>
      <c r="AW107" s="40"/>
    </row>
    <row r="108" spans="1:49" ht="12.75" customHeight="1">
      <c r="A108" s="1">
        <v>10345</v>
      </c>
      <c r="B108" s="1">
        <f t="shared" si="130"/>
        <v>-8395</v>
      </c>
      <c r="C108" s="2">
        <v>49.9</v>
      </c>
      <c r="F108" s="18">
        <f t="shared" si="136"/>
        <v>-7722.434227670401</v>
      </c>
      <c r="G108" s="18">
        <f t="shared" si="137"/>
        <v>-7712.8865427731052</v>
      </c>
      <c r="H108" s="14">
        <f t="shared" si="165"/>
        <v>44.25</v>
      </c>
      <c r="I108" s="18">
        <f t="shared" si="169"/>
        <v>44.533333333333331</v>
      </c>
      <c r="J108" s="18">
        <f t="shared" si="170"/>
        <v>46.922222222222231</v>
      </c>
      <c r="K108" s="87">
        <f t="shared" si="182"/>
        <v>-0.28333333333333144</v>
      </c>
      <c r="L108" s="88">
        <f t="shared" si="183"/>
        <v>-2.6722222222222314</v>
      </c>
      <c r="P108" s="37">
        <f t="shared" si="138"/>
        <v>3</v>
      </c>
      <c r="Q108" s="40" t="str">
        <f t="shared" si="172"/>
        <v xml:space="preserve"> </v>
      </c>
      <c r="R108" s="40">
        <f t="shared" si="173"/>
        <v>9.6666666666666643</v>
      </c>
      <c r="S108" s="73"/>
      <c r="T108" s="93">
        <f t="shared" si="148"/>
        <v>-0.67647110129180665</v>
      </c>
      <c r="U108" s="78">
        <f t="shared" ref="U108" si="211">U107</f>
        <v>2</v>
      </c>
      <c r="V108" s="65">
        <f t="shared" si="151"/>
        <v>-6.1374999237981009E-2</v>
      </c>
      <c r="W108" s="65">
        <f t="shared" si="152"/>
        <v>4.99</v>
      </c>
      <c r="X108" s="78">
        <f t="shared" si="158"/>
        <v>0</v>
      </c>
      <c r="Y108" s="78">
        <f t="shared" si="132"/>
        <v>-0.2547694943758872</v>
      </c>
      <c r="Z108" s="78">
        <f t="shared" si="167"/>
        <v>-11.82</v>
      </c>
      <c r="AA108" s="75"/>
      <c r="AB108" s="65"/>
      <c r="AC108" s="40"/>
      <c r="AD108" s="31"/>
      <c r="AF108" s="18">
        <f t="shared" si="140"/>
        <v>-3693.3112010112072</v>
      </c>
      <c r="AG108" s="18">
        <f t="shared" si="141"/>
        <v>-3664.6681463193181</v>
      </c>
      <c r="AH108" s="14">
        <f t="shared" si="147"/>
        <v>17.279999999999998</v>
      </c>
      <c r="AI108" s="14">
        <f t="shared" si="161"/>
        <v>16.204444444444444</v>
      </c>
      <c r="AJ108" s="18">
        <f t="shared" si="168"/>
        <v>22.921481481481482</v>
      </c>
      <c r="AK108" s="18">
        <f t="shared" si="162"/>
        <v>-6.7170370370370378</v>
      </c>
      <c r="AL108" s="87">
        <f t="shared" si="203"/>
        <v>-5.6414814814814846</v>
      </c>
      <c r="AM108" s="19"/>
      <c r="AP108" s="37">
        <f t="shared" si="204"/>
        <v>3</v>
      </c>
      <c r="AQ108" s="40" t="str">
        <f t="shared" si="205"/>
        <v xml:space="preserve"> </v>
      </c>
      <c r="AR108" s="40">
        <f t="shared" si="206"/>
        <v>18.745185185185193</v>
      </c>
      <c r="AS108" s="73"/>
      <c r="AT108" s="62">
        <f t="shared" si="163"/>
        <v>0.95966143188526587</v>
      </c>
      <c r="AU108" s="78">
        <f t="shared" si="164"/>
        <v>-33.9</v>
      </c>
      <c r="AV108" s="62"/>
      <c r="AW108" s="40"/>
    </row>
    <row r="109" spans="1:49" ht="12.75" customHeight="1">
      <c r="A109" s="1">
        <v>10335</v>
      </c>
      <c r="B109" s="1">
        <f t="shared" si="130"/>
        <v>-8385</v>
      </c>
      <c r="C109" s="2">
        <v>52.7</v>
      </c>
      <c r="F109" s="18">
        <f t="shared" si="136"/>
        <v>-7703.3388578758077</v>
      </c>
      <c r="G109" s="18">
        <f t="shared" si="137"/>
        <v>-7693.7911729785119</v>
      </c>
      <c r="H109" s="14">
        <f t="shared" si="165"/>
        <v>54.5</v>
      </c>
      <c r="I109" s="18">
        <f t="shared" si="169"/>
        <v>48.949999999999996</v>
      </c>
      <c r="J109" s="18">
        <f t="shared" si="170"/>
        <v>47.5</v>
      </c>
      <c r="K109" s="87">
        <f t="shared" si="182"/>
        <v>5.5500000000000043</v>
      </c>
      <c r="L109" s="88">
        <f t="shared" si="183"/>
        <v>7</v>
      </c>
      <c r="P109" s="37">
        <f t="shared" si="138"/>
        <v>4</v>
      </c>
      <c r="Q109" s="40" t="str">
        <f t="shared" si="172"/>
        <v xml:space="preserve"> </v>
      </c>
      <c r="R109" s="40">
        <f t="shared" si="173"/>
        <v>14.594444444444449</v>
      </c>
      <c r="S109" s="73"/>
      <c r="T109" s="93">
        <f t="shared" si="148"/>
        <v>-0.29956546600247447</v>
      </c>
      <c r="U109" s="78">
        <f t="shared" ref="U109" si="212">U108</f>
        <v>2</v>
      </c>
      <c r="V109" s="65">
        <f t="shared" si="151"/>
        <v>0.96548713675501729</v>
      </c>
      <c r="W109" s="65">
        <f t="shared" si="152"/>
        <v>4.99</v>
      </c>
      <c r="X109" s="78">
        <f t="shared" si="158"/>
        <v>0</v>
      </c>
      <c r="Y109" s="78">
        <f t="shared" si="132"/>
        <v>0.42641202796288058</v>
      </c>
      <c r="Z109" s="78">
        <f t="shared" si="167"/>
        <v>-11.82</v>
      </c>
      <c r="AA109" s="75"/>
      <c r="AB109" s="65"/>
      <c r="AC109" s="40"/>
      <c r="AD109" s="31"/>
      <c r="AF109" s="18">
        <f t="shared" si="140"/>
        <v>-3636.0250916274276</v>
      </c>
      <c r="AG109" s="18">
        <f t="shared" si="141"/>
        <v>-3607.3820369355385</v>
      </c>
      <c r="AH109" s="14">
        <f t="shared" si="147"/>
        <v>6.8833333333333329</v>
      </c>
      <c r="AI109" s="14">
        <f t="shared" si="161"/>
        <v>17.126666666666665</v>
      </c>
      <c r="AJ109" s="18">
        <f t="shared" si="168"/>
        <v>23.625925925925927</v>
      </c>
      <c r="AK109" s="18">
        <f t="shared" si="162"/>
        <v>-6.4992592592592615</v>
      </c>
      <c r="AL109" s="87">
        <f t="shared" si="203"/>
        <v>-16.742592592592594</v>
      </c>
      <c r="AM109" s="19"/>
      <c r="AP109" s="37">
        <f t="shared" si="204"/>
        <v>4</v>
      </c>
      <c r="AQ109" s="40" t="str">
        <f t="shared" si="205"/>
        <v xml:space="preserve"> </v>
      </c>
      <c r="AR109" s="40">
        <f t="shared" si="206"/>
        <v>18.094444444444452</v>
      </c>
      <c r="AS109" s="73"/>
      <c r="AT109" s="62">
        <f t="shared" si="163"/>
        <v>0.55441829673492726</v>
      </c>
      <c r="AU109" s="78">
        <f t="shared" si="164"/>
        <v>-33.9</v>
      </c>
      <c r="AV109" s="62"/>
      <c r="AW109" s="40"/>
    </row>
    <row r="110" spans="1:49" ht="12.75" customHeight="1">
      <c r="A110" s="1">
        <v>10325</v>
      </c>
      <c r="B110" s="1">
        <f t="shared" si="130"/>
        <v>-8375</v>
      </c>
      <c r="C110" s="2">
        <v>52.8</v>
      </c>
      <c r="F110" s="18">
        <f t="shared" si="136"/>
        <v>-7684.2434880812143</v>
      </c>
      <c r="G110" s="18">
        <f t="shared" si="137"/>
        <v>-7674.6958031839185</v>
      </c>
      <c r="H110" s="14">
        <f t="shared" si="165"/>
        <v>48.1</v>
      </c>
      <c r="I110" s="18">
        <f t="shared" si="169"/>
        <v>50.966666666666661</v>
      </c>
      <c r="J110" s="18">
        <f t="shared" si="170"/>
        <v>44.205555555555549</v>
      </c>
      <c r="K110" s="87">
        <f t="shared" si="182"/>
        <v>-2.86666666666666</v>
      </c>
      <c r="L110" s="88">
        <f t="shared" si="183"/>
        <v>3.8944444444444528</v>
      </c>
      <c r="P110" s="37">
        <f t="shared" si="138"/>
        <v>5</v>
      </c>
      <c r="Q110" s="40" t="str">
        <f t="shared" si="172"/>
        <v xml:space="preserve"> </v>
      </c>
      <c r="R110" s="40">
        <f t="shared" si="173"/>
        <v>20.450000000000003</v>
      </c>
      <c r="S110" s="73"/>
      <c r="T110" s="93">
        <f t="shared" si="148"/>
        <v>0.97603656729431665</v>
      </c>
      <c r="U110" s="78">
        <f t="shared" ref="U110" si="213">U109</f>
        <v>2</v>
      </c>
      <c r="V110" s="65">
        <f t="shared" si="151"/>
        <v>0.44892725489117724</v>
      </c>
      <c r="W110" s="65">
        <f t="shared" si="152"/>
        <v>4.99</v>
      </c>
      <c r="X110" s="78">
        <f t="shared" si="158"/>
        <v>0</v>
      </c>
      <c r="Y110" s="78">
        <f t="shared" si="132"/>
        <v>0.90807062337603706</v>
      </c>
      <c r="Z110" s="78">
        <f t="shared" si="167"/>
        <v>-11.82</v>
      </c>
      <c r="AA110" s="75"/>
      <c r="AB110" s="65"/>
      <c r="AC110" s="40"/>
      <c r="AD110" s="31"/>
      <c r="AF110" s="18">
        <f t="shared" si="140"/>
        <v>-3578.738982243648</v>
      </c>
      <c r="AG110" s="18">
        <f t="shared" si="141"/>
        <v>-3550.0959275517589</v>
      </c>
      <c r="AH110" s="14">
        <f t="shared" si="147"/>
        <v>27.216666666666665</v>
      </c>
      <c r="AI110" s="14">
        <f t="shared" si="161"/>
        <v>15.105555555555554</v>
      </c>
      <c r="AJ110" s="18">
        <f t="shared" si="168"/>
        <v>19.909259259259258</v>
      </c>
      <c r="AK110" s="18">
        <f t="shared" si="162"/>
        <v>-4.8037037037037038</v>
      </c>
      <c r="AL110" s="87">
        <f t="shared" si="203"/>
        <v>7.3074074074074069</v>
      </c>
      <c r="AM110" s="19"/>
      <c r="AP110" s="37">
        <f t="shared" si="204"/>
        <v>5</v>
      </c>
      <c r="AQ110" s="40" t="str">
        <f t="shared" si="205"/>
        <v xml:space="preserve"> </v>
      </c>
      <c r="AR110" s="40">
        <f t="shared" si="206"/>
        <v>18.094444444444452</v>
      </c>
      <c r="AS110" s="73"/>
      <c r="AT110" s="62">
        <f t="shared" si="163"/>
        <v>-0.11024332113068785</v>
      </c>
      <c r="AU110" s="78">
        <f t="shared" si="164"/>
        <v>-33.9</v>
      </c>
      <c r="AV110" s="62"/>
      <c r="AW110" s="40"/>
    </row>
    <row r="111" spans="1:49" ht="12.75" customHeight="1">
      <c r="A111" s="1">
        <v>10315</v>
      </c>
      <c r="B111" s="1">
        <f t="shared" si="130"/>
        <v>-8365</v>
      </c>
      <c r="C111" s="2">
        <v>59</v>
      </c>
      <c r="F111" s="18">
        <f t="shared" si="136"/>
        <v>-7665.148118286621</v>
      </c>
      <c r="G111" s="18">
        <f t="shared" si="137"/>
        <v>-7655.6004333893252</v>
      </c>
      <c r="H111" s="14">
        <f t="shared" si="165"/>
        <v>50.3</v>
      </c>
      <c r="I111" s="18">
        <f t="shared" si="169"/>
        <v>50.483333333333327</v>
      </c>
      <c r="J111" s="18">
        <f t="shared" si="170"/>
        <v>40.633333333333333</v>
      </c>
      <c r="K111" s="87">
        <f t="shared" si="182"/>
        <v>-0.18333333333333002</v>
      </c>
      <c r="L111" s="88">
        <f t="shared" si="183"/>
        <v>9.6666666666666643</v>
      </c>
      <c r="P111" s="37">
        <f t="shared" si="138"/>
        <v>6</v>
      </c>
      <c r="Q111" s="40" t="str">
        <f t="shared" si="172"/>
        <v xml:space="preserve"> </v>
      </c>
      <c r="R111" s="40">
        <f t="shared" si="173"/>
        <v>20.450000000000003</v>
      </c>
      <c r="S111" s="73"/>
      <c r="T111" s="93">
        <f t="shared" si="148"/>
        <v>-0.67647110129179078</v>
      </c>
      <c r="U111" s="78">
        <f t="shared" ref="U111" si="214">U110</f>
        <v>2</v>
      </c>
      <c r="V111" s="65">
        <f t="shared" si="151"/>
        <v>-0.78528507746914666</v>
      </c>
      <c r="W111" s="65">
        <f t="shared" si="152"/>
        <v>4.99</v>
      </c>
      <c r="X111" s="78">
        <f t="shared" si="158"/>
        <v>0</v>
      </c>
      <c r="Y111" s="78">
        <f t="shared" si="132"/>
        <v>0.96483288203068474</v>
      </c>
      <c r="Z111" s="78">
        <f t="shared" si="167"/>
        <v>-11.82</v>
      </c>
      <c r="AA111" s="75"/>
      <c r="AB111" s="65"/>
      <c r="AC111" s="40"/>
      <c r="AD111" s="31"/>
      <c r="AF111" s="18">
        <f t="shared" si="140"/>
        <v>-3521.4528728598684</v>
      </c>
      <c r="AG111" s="18">
        <f t="shared" si="141"/>
        <v>-3492.8098181679793</v>
      </c>
      <c r="AH111" s="14">
        <f t="shared" si="147"/>
        <v>11.216666666666667</v>
      </c>
      <c r="AI111" s="14">
        <f t="shared" si="161"/>
        <v>26.251111111111111</v>
      </c>
      <c r="AJ111" s="18">
        <f t="shared" si="168"/>
        <v>19.992222222222221</v>
      </c>
      <c r="AK111" s="18">
        <f t="shared" si="162"/>
        <v>6.2588888888888903</v>
      </c>
      <c r="AL111" s="87">
        <f t="shared" si="203"/>
        <v>-8.7755555555555542</v>
      </c>
      <c r="AM111" s="19"/>
      <c r="AP111" s="37">
        <f t="shared" si="204"/>
        <v>6</v>
      </c>
      <c r="AQ111" s="40" t="str">
        <f t="shared" si="205"/>
        <v xml:space="preserve"> </v>
      </c>
      <c r="AR111" s="40">
        <f t="shared" si="206"/>
        <v>18.094444444444452</v>
      </c>
      <c r="AS111" s="73"/>
      <c r="AT111" s="62">
        <f t="shared" si="163"/>
        <v>-0.72332086382122807</v>
      </c>
      <c r="AU111" s="78">
        <f t="shared" si="164"/>
        <v>-33.9</v>
      </c>
      <c r="AV111" s="62"/>
      <c r="AW111" s="40"/>
    </row>
    <row r="112" spans="1:49" ht="12.75" customHeight="1">
      <c r="A112" s="1">
        <v>10305</v>
      </c>
      <c r="B112" s="1">
        <f t="shared" si="130"/>
        <v>-8355</v>
      </c>
      <c r="C112" s="2">
        <v>64.3</v>
      </c>
      <c r="F112" s="18">
        <f t="shared" si="136"/>
        <v>-7646.0527484920276</v>
      </c>
      <c r="G112" s="18">
        <f t="shared" si="137"/>
        <v>-7636.5050635947318</v>
      </c>
      <c r="H112" s="14">
        <f t="shared" si="165"/>
        <v>53.05</v>
      </c>
      <c r="I112" s="18">
        <f t="shared" si="169"/>
        <v>52.833333333333336</v>
      </c>
      <c r="J112" s="18">
        <f t="shared" si="170"/>
        <v>38.455555555555549</v>
      </c>
      <c r="K112" s="87">
        <f t="shared" si="182"/>
        <v>0.21666666666666146</v>
      </c>
      <c r="L112" s="88">
        <f t="shared" si="183"/>
        <v>14.594444444444449</v>
      </c>
      <c r="P112" s="37">
        <f t="shared" si="138"/>
        <v>7</v>
      </c>
      <c r="Q112" s="40" t="str">
        <f t="shared" si="172"/>
        <v xml:space="preserve"> </v>
      </c>
      <c r="R112" s="40">
        <f t="shared" si="173"/>
        <v>20.450000000000003</v>
      </c>
      <c r="S112" s="73"/>
      <c r="T112" s="93">
        <f t="shared" si="148"/>
        <v>-0.29956546600249506</v>
      </c>
      <c r="U112" s="78">
        <f t="shared" ref="U112" si="215">U111</f>
        <v>2</v>
      </c>
      <c r="V112" s="65">
        <f t="shared" si="151"/>
        <v>-0.7641453365394113</v>
      </c>
      <c r="W112" s="65">
        <f t="shared" si="152"/>
        <v>4.99</v>
      </c>
      <c r="X112" s="78">
        <f t="shared" si="158"/>
        <v>0</v>
      </c>
      <c r="Y112" s="78">
        <f t="shared" si="132"/>
        <v>0.57013911226013059</v>
      </c>
      <c r="Z112" s="78">
        <f t="shared" si="167"/>
        <v>-11.82</v>
      </c>
      <c r="AA112" s="75"/>
      <c r="AB112" s="65"/>
      <c r="AC112" s="40"/>
      <c r="AD112" s="31"/>
      <c r="AF112" s="18">
        <f t="shared" si="140"/>
        <v>-3464.1667634760888</v>
      </c>
      <c r="AG112" s="18">
        <f t="shared" si="141"/>
        <v>-3435.5237087841997</v>
      </c>
      <c r="AH112" s="14">
        <f t="shared" si="147"/>
        <v>40.32</v>
      </c>
      <c r="AI112" s="14">
        <f t="shared" si="161"/>
        <v>25.71222222222222</v>
      </c>
      <c r="AJ112" s="18">
        <f t="shared" si="168"/>
        <v>22.225555555555548</v>
      </c>
      <c r="AK112" s="18">
        <f t="shared" si="162"/>
        <v>3.4866666666666717</v>
      </c>
      <c r="AL112" s="87">
        <f t="shared" si="203"/>
        <v>18.094444444444452</v>
      </c>
      <c r="AM112" s="19"/>
      <c r="AP112" s="37">
        <f t="shared" si="204"/>
        <v>7</v>
      </c>
      <c r="AQ112" s="40">
        <f t="shared" si="205"/>
        <v>18.094444444444452</v>
      </c>
      <c r="AR112" s="40">
        <f t="shared" si="206"/>
        <v>18.094444444444452</v>
      </c>
      <c r="AS112" s="73"/>
      <c r="AT112" s="62">
        <f t="shared" si="163"/>
        <v>-0.99794853551385443</v>
      </c>
      <c r="AU112" s="78">
        <f t="shared" si="164"/>
        <v>-33.9</v>
      </c>
      <c r="AV112" s="62"/>
      <c r="AW112" s="40"/>
    </row>
    <row r="113" spans="1:49" ht="12.75" customHeight="1">
      <c r="A113" s="1">
        <v>10295</v>
      </c>
      <c r="B113" s="1">
        <f t="shared" si="130"/>
        <v>-8345</v>
      </c>
      <c r="C113" s="2">
        <v>61.9</v>
      </c>
      <c r="F113" s="18">
        <f t="shared" si="136"/>
        <v>-7626.9573786974343</v>
      </c>
      <c r="G113" s="18">
        <f t="shared" si="137"/>
        <v>-7617.4096938001385</v>
      </c>
      <c r="H113" s="14">
        <f t="shared" si="165"/>
        <v>55.15</v>
      </c>
      <c r="I113" s="18">
        <f t="shared" si="169"/>
        <v>42.9</v>
      </c>
      <c r="J113" s="18">
        <f t="shared" si="170"/>
        <v>34.699999999999996</v>
      </c>
      <c r="K113" s="87">
        <f t="shared" si="182"/>
        <v>12.25</v>
      </c>
      <c r="L113" s="88">
        <f t="shared" si="183"/>
        <v>20.450000000000003</v>
      </c>
      <c r="P113" s="37">
        <f t="shared" si="138"/>
        <v>8</v>
      </c>
      <c r="Q113" s="40">
        <f t="shared" si="172"/>
        <v>20.450000000000003</v>
      </c>
      <c r="R113" s="40">
        <f t="shared" si="173"/>
        <v>20.450000000000003</v>
      </c>
      <c r="S113" s="73"/>
      <c r="T113" s="93">
        <f t="shared" si="148"/>
        <v>0.97603656729432131</v>
      </c>
      <c r="U113" s="78">
        <f t="shared" ref="U113" si="216">U112</f>
        <v>2</v>
      </c>
      <c r="V113" s="65">
        <f t="shared" si="151"/>
        <v>0.47855261304910152</v>
      </c>
      <c r="W113" s="65">
        <f t="shared" si="152"/>
        <v>4.99</v>
      </c>
      <c r="X113" s="78">
        <f t="shared" si="158"/>
        <v>0</v>
      </c>
      <c r="Y113" s="78">
        <f t="shared" si="132"/>
        <v>-9.1329084527353305E-2</v>
      </c>
      <c r="Z113" s="78">
        <f t="shared" si="167"/>
        <v>-11.82</v>
      </c>
      <c r="AA113" s="75"/>
      <c r="AB113" s="65"/>
      <c r="AC113" s="40"/>
      <c r="AD113" s="31"/>
      <c r="AF113" s="18">
        <f t="shared" si="140"/>
        <v>-3406.8806540923092</v>
      </c>
      <c r="AG113" s="18">
        <f t="shared" si="141"/>
        <v>-3378.2375994004201</v>
      </c>
      <c r="AH113" s="14">
        <f t="shared" si="147"/>
        <v>25.599999999999994</v>
      </c>
      <c r="AI113" s="14">
        <f t="shared" si="161"/>
        <v>24.301111111111108</v>
      </c>
      <c r="AJ113" s="18">
        <f t="shared" si="168"/>
        <v>25.792592592592587</v>
      </c>
      <c r="AK113" s="18">
        <f t="shared" si="162"/>
        <v>-1.491481481481479</v>
      </c>
      <c r="AL113" s="87">
        <f t="shared" si="203"/>
        <v>-0.19259259259259309</v>
      </c>
      <c r="AM113" s="19"/>
      <c r="AP113" s="37">
        <f t="shared" si="204"/>
        <v>8</v>
      </c>
      <c r="AQ113" s="40" t="str">
        <f t="shared" si="205"/>
        <v xml:space="preserve"> </v>
      </c>
      <c r="AR113" s="40">
        <f t="shared" si="206"/>
        <v>18.094444444444452</v>
      </c>
      <c r="AS113" s="73"/>
      <c r="AT113" s="62">
        <f t="shared" si="163"/>
        <v>-0.80562499647698527</v>
      </c>
      <c r="AU113" s="78">
        <f t="shared" si="164"/>
        <v>-33.9</v>
      </c>
      <c r="AV113" s="62"/>
      <c r="AW113" s="40"/>
    </row>
    <row r="114" spans="1:49" ht="12.75" customHeight="1">
      <c r="A114" s="1">
        <v>10285</v>
      </c>
      <c r="B114" s="1">
        <f t="shared" si="130"/>
        <v>-8335</v>
      </c>
      <c r="C114" s="2">
        <v>50.5</v>
      </c>
      <c r="F114" s="18">
        <f t="shared" si="136"/>
        <v>-7607.8620089028409</v>
      </c>
      <c r="G114" s="18">
        <f t="shared" si="137"/>
        <v>-7598.3143240055451</v>
      </c>
      <c r="H114" s="14">
        <f t="shared" si="165"/>
        <v>20.5</v>
      </c>
      <c r="I114" s="18">
        <f t="shared" si="169"/>
        <v>26.883333333333336</v>
      </c>
      <c r="J114" s="18">
        <f t="shared" si="170"/>
        <v>29.016666666666669</v>
      </c>
      <c r="K114" s="87">
        <f t="shared" si="182"/>
        <v>-6.3833333333333364</v>
      </c>
      <c r="L114" s="88">
        <f t="shared" si="183"/>
        <v>-8.5166666666666693</v>
      </c>
      <c r="P114" s="37">
        <f t="shared" si="138"/>
        <v>9</v>
      </c>
      <c r="Q114" s="40" t="str">
        <f t="shared" si="172"/>
        <v xml:space="preserve"> </v>
      </c>
      <c r="R114" s="40">
        <f t="shared" si="173"/>
        <v>20.450000000000003</v>
      </c>
      <c r="S114" s="73"/>
      <c r="T114" s="93">
        <f t="shared" si="148"/>
        <v>-0.67647110129194232</v>
      </c>
      <c r="U114" s="78">
        <f t="shared" ref="U114" si="217">U113</f>
        <v>2</v>
      </c>
      <c r="V114" s="65">
        <f t="shared" si="151"/>
        <v>0.95623919007254465</v>
      </c>
      <c r="W114" s="65">
        <f t="shared" si="152"/>
        <v>4.99</v>
      </c>
      <c r="X114" s="78">
        <f t="shared" si="158"/>
        <v>0</v>
      </c>
      <c r="Y114" s="78">
        <f t="shared" si="132"/>
        <v>-0.71006338765481714</v>
      </c>
      <c r="Z114" s="78">
        <f t="shared" si="167"/>
        <v>-11.82</v>
      </c>
      <c r="AA114" s="75"/>
      <c r="AB114" s="65"/>
      <c r="AC114" s="40"/>
      <c r="AD114" s="31"/>
      <c r="AF114" s="18">
        <f t="shared" si="140"/>
        <v>-3349.5945447085296</v>
      </c>
      <c r="AG114" s="18">
        <f t="shared" si="141"/>
        <v>-3320.9514900166405</v>
      </c>
      <c r="AH114" s="14">
        <f t="shared" si="147"/>
        <v>6.9833333333333334</v>
      </c>
      <c r="AI114" s="14">
        <f t="shared" si="161"/>
        <v>17.521111111111111</v>
      </c>
      <c r="AJ114" s="18">
        <f t="shared" si="168"/>
        <v>28.30185185185185</v>
      </c>
      <c r="AK114" s="18">
        <f t="shared" si="162"/>
        <v>-10.78074074074074</v>
      </c>
      <c r="AL114" s="87">
        <f t="shared" si="203"/>
        <v>-21.318518518518516</v>
      </c>
      <c r="AM114" s="19"/>
      <c r="AP114" s="37">
        <f t="shared" si="204"/>
        <v>9</v>
      </c>
      <c r="AQ114" s="40" t="str">
        <f t="shared" si="205"/>
        <v xml:space="preserve"> </v>
      </c>
      <c r="AR114" s="40">
        <f t="shared" si="206"/>
        <v>18.094444444444452</v>
      </c>
      <c r="AS114" s="73"/>
      <c r="AT114" s="62">
        <f t="shared" si="163"/>
        <v>-0.23634056806404086</v>
      </c>
      <c r="AU114" s="78">
        <f t="shared" si="164"/>
        <v>-33.9</v>
      </c>
      <c r="AV114" s="62"/>
      <c r="AW114" s="40"/>
    </row>
    <row r="115" spans="1:49" ht="12.75" customHeight="1">
      <c r="A115" s="1">
        <v>10275</v>
      </c>
      <c r="B115" s="1">
        <f t="shared" si="130"/>
        <v>-8325</v>
      </c>
      <c r="C115" s="2">
        <v>47.2</v>
      </c>
      <c r="F115" s="18">
        <f t="shared" si="136"/>
        <v>-7588.7666391082475</v>
      </c>
      <c r="G115" s="18">
        <f t="shared" si="137"/>
        <v>-7579.2189542109518</v>
      </c>
      <c r="H115" s="14">
        <f t="shared" si="165"/>
        <v>5</v>
      </c>
      <c r="I115" s="18">
        <f t="shared" si="169"/>
        <v>13.583333333333334</v>
      </c>
      <c r="J115" s="18">
        <f t="shared" si="170"/>
        <v>25.866666666666664</v>
      </c>
      <c r="K115" s="87">
        <f t="shared" si="182"/>
        <v>-8.5833333333333339</v>
      </c>
      <c r="L115" s="88">
        <f t="shared" si="183"/>
        <v>-20.866666666666664</v>
      </c>
      <c r="P115" s="37">
        <f t="shared" si="138"/>
        <v>1</v>
      </c>
      <c r="Q115" s="40" t="str">
        <f t="shared" si="172"/>
        <v xml:space="preserve"> </v>
      </c>
      <c r="R115" s="40">
        <f t="shared" si="173"/>
        <v>20.450000000000003</v>
      </c>
      <c r="S115" s="73"/>
      <c r="T115" s="93">
        <f t="shared" si="148"/>
        <v>-0.2995654660025156</v>
      </c>
      <c r="U115" s="78">
        <f t="shared" ref="U115" si="218">U114</f>
        <v>2</v>
      </c>
      <c r="V115" s="65">
        <f t="shared" si="151"/>
        <v>-9.4712537973485639E-2</v>
      </c>
      <c r="W115" s="65">
        <f t="shared" si="152"/>
        <v>4.99</v>
      </c>
      <c r="X115" s="78">
        <f t="shared" si="158"/>
        <v>0</v>
      </c>
      <c r="Y115" s="78">
        <f t="shared" si="132"/>
        <v>-0.99655114022302271</v>
      </c>
      <c r="Z115" s="78">
        <f t="shared" si="167"/>
        <v>-11.82</v>
      </c>
      <c r="AA115" s="75"/>
      <c r="AB115" s="65"/>
      <c r="AC115" s="40"/>
      <c r="AD115" s="31"/>
      <c r="AF115" s="18">
        <f t="shared" si="140"/>
        <v>-3292.30843532475</v>
      </c>
      <c r="AG115" s="18">
        <f t="shared" si="141"/>
        <v>-3263.6653806328609</v>
      </c>
      <c r="AH115" s="14">
        <f t="shared" si="147"/>
        <v>19.98</v>
      </c>
      <c r="AI115" s="14">
        <f t="shared" si="161"/>
        <v>23.837777777777774</v>
      </c>
      <c r="AJ115" s="18">
        <f t="shared" si="168"/>
        <v>29.102222222222217</v>
      </c>
      <c r="AK115" s="18">
        <f t="shared" si="162"/>
        <v>-5.2644444444444431</v>
      </c>
      <c r="AL115" s="87">
        <f t="shared" si="203"/>
        <v>-9.1222222222222165</v>
      </c>
      <c r="AM115" s="19"/>
      <c r="AP115" s="37">
        <f t="shared" si="204"/>
        <v>1</v>
      </c>
      <c r="AQ115" s="40" t="str">
        <f t="shared" si="205"/>
        <v xml:space="preserve"> </v>
      </c>
      <c r="AR115" s="40">
        <f t="shared" si="206"/>
        <v>18.094444444444452</v>
      </c>
      <c r="AS115" s="73"/>
      <c r="AT115" s="62">
        <f t="shared" si="163"/>
        <v>0.44353023877891118</v>
      </c>
      <c r="AU115" s="78">
        <f t="shared" si="164"/>
        <v>-33.9</v>
      </c>
      <c r="AV115" s="62"/>
      <c r="AW115" s="40"/>
    </row>
    <row r="116" spans="1:49" ht="12.75" customHeight="1">
      <c r="A116" s="1">
        <v>10265</v>
      </c>
      <c r="B116" s="1">
        <f t="shared" si="130"/>
        <v>-8315</v>
      </c>
      <c r="C116" s="2">
        <v>49.5</v>
      </c>
      <c r="F116" s="18">
        <f t="shared" si="136"/>
        <v>-7569.6712693136542</v>
      </c>
      <c r="G116" s="18">
        <f t="shared" si="137"/>
        <v>-7560.1235844163584</v>
      </c>
      <c r="H116" s="14">
        <f t="shared" si="165"/>
        <v>15.25</v>
      </c>
      <c r="I116" s="18">
        <f t="shared" si="169"/>
        <v>10.233333333333333</v>
      </c>
      <c r="J116" s="18">
        <f t="shared" si="170"/>
        <v>21.472222222222218</v>
      </c>
      <c r="K116" s="87">
        <f t="shared" si="182"/>
        <v>5.0166666666666675</v>
      </c>
      <c r="L116" s="88">
        <f t="shared" si="183"/>
        <v>-6.2222222222222179</v>
      </c>
      <c r="P116" s="37">
        <f t="shared" si="138"/>
        <v>2</v>
      </c>
      <c r="Q116" s="40" t="str">
        <f t="shared" si="172"/>
        <v xml:space="preserve"> </v>
      </c>
      <c r="R116" s="40">
        <f t="shared" si="173"/>
        <v>20.450000000000003</v>
      </c>
      <c r="S116" s="73"/>
      <c r="T116" s="93">
        <f t="shared" si="148"/>
        <v>0.97603656729427657</v>
      </c>
      <c r="U116" s="78">
        <f t="shared" ref="U116" si="219">U115</f>
        <v>2</v>
      </c>
      <c r="V116" s="65">
        <f t="shared" si="151"/>
        <v>-0.99425736383463936</v>
      </c>
      <c r="W116" s="65">
        <f t="shared" si="152"/>
        <v>4.99</v>
      </c>
      <c r="X116" s="78">
        <f t="shared" si="158"/>
        <v>0</v>
      </c>
      <c r="Y116" s="78">
        <f t="shared" si="132"/>
        <v>-0.81674153884865819</v>
      </c>
      <c r="Z116" s="78">
        <f t="shared" si="167"/>
        <v>-11.82</v>
      </c>
      <c r="AA116" s="75"/>
      <c r="AB116" s="65"/>
      <c r="AC116" s="40"/>
      <c r="AD116" s="31"/>
      <c r="AF116" s="18">
        <f t="shared" si="140"/>
        <v>-3235.0223259409704</v>
      </c>
      <c r="AG116" s="18">
        <f t="shared" si="141"/>
        <v>-3206.3792712490813</v>
      </c>
      <c r="AH116" s="14">
        <f t="shared" si="147"/>
        <v>44.54999999999999</v>
      </c>
      <c r="AI116" s="14">
        <f t="shared" si="161"/>
        <v>37.971111111111107</v>
      </c>
      <c r="AJ116" s="18">
        <f t="shared" si="168"/>
        <v>32.424444444444447</v>
      </c>
      <c r="AK116" s="18">
        <f t="shared" si="162"/>
        <v>5.5466666666666598</v>
      </c>
      <c r="AL116" s="87">
        <f t="shared" si="203"/>
        <v>12.125555555555543</v>
      </c>
      <c r="AM116" s="19"/>
      <c r="AP116" s="37">
        <f t="shared" si="204"/>
        <v>2</v>
      </c>
      <c r="AQ116" s="40" t="str">
        <f t="shared" si="205"/>
        <v xml:space="preserve"> </v>
      </c>
      <c r="AR116" s="40">
        <f t="shared" si="206"/>
        <v>18.022222222222222</v>
      </c>
      <c r="AS116" s="73"/>
      <c r="AT116" s="62">
        <f t="shared" si="163"/>
        <v>0.91586831760768095</v>
      </c>
      <c r="AU116" s="78">
        <f t="shared" si="164"/>
        <v>-33.9</v>
      </c>
      <c r="AV116" s="62"/>
      <c r="AW116" s="40"/>
    </row>
    <row r="117" spans="1:49" ht="12.75" customHeight="1">
      <c r="A117" s="1">
        <v>10255</v>
      </c>
      <c r="B117" s="1">
        <f t="shared" si="130"/>
        <v>-8305</v>
      </c>
      <c r="C117" s="2">
        <v>42.6</v>
      </c>
      <c r="F117" s="18">
        <f t="shared" si="136"/>
        <v>-7550.5758995190608</v>
      </c>
      <c r="G117" s="18">
        <f t="shared" si="137"/>
        <v>-7541.0282146217651</v>
      </c>
      <c r="H117" s="14">
        <f t="shared" si="165"/>
        <v>10.45</v>
      </c>
      <c r="I117" s="18">
        <f t="shared" si="169"/>
        <v>9.6833333333333336</v>
      </c>
      <c r="J117" s="18">
        <f t="shared" si="170"/>
        <v>16.744444444444444</v>
      </c>
      <c r="K117" s="87">
        <f t="shared" si="182"/>
        <v>0.76666666666666572</v>
      </c>
      <c r="L117" s="88">
        <f t="shared" si="183"/>
        <v>-6.2944444444444443</v>
      </c>
      <c r="P117" s="37">
        <f t="shared" si="138"/>
        <v>3</v>
      </c>
      <c r="Q117" s="40" t="str">
        <f t="shared" si="172"/>
        <v xml:space="preserve"> </v>
      </c>
      <c r="R117" s="40">
        <f t="shared" si="173"/>
        <v>8.7388888888888889</v>
      </c>
      <c r="S117" s="73"/>
      <c r="T117" s="93">
        <f t="shared" si="148"/>
        <v>-0.67647110129192645</v>
      </c>
      <c r="U117" s="78">
        <f t="shared" ref="U117" si="220">U116</f>
        <v>2</v>
      </c>
      <c r="V117" s="65">
        <f t="shared" si="151"/>
        <v>-0.30438825724694529</v>
      </c>
      <c r="W117" s="65">
        <f t="shared" si="152"/>
        <v>4.99</v>
      </c>
      <c r="X117" s="78">
        <f t="shared" si="158"/>
        <v>0</v>
      </c>
      <c r="Y117" s="78">
        <f t="shared" si="132"/>
        <v>-0.25476949437585306</v>
      </c>
      <c r="Z117" s="78">
        <f t="shared" si="167"/>
        <v>-11.82</v>
      </c>
      <c r="AA117" s="75"/>
      <c r="AB117" s="65"/>
      <c r="AC117" s="40"/>
      <c r="AD117" s="31"/>
      <c r="AF117" s="18">
        <f t="shared" si="140"/>
        <v>-3177.7362165571908</v>
      </c>
      <c r="AG117" s="18">
        <f t="shared" si="141"/>
        <v>-3149.0931618653017</v>
      </c>
      <c r="AH117" s="14">
        <f t="shared" si="147"/>
        <v>49.383333333333333</v>
      </c>
      <c r="AI117" s="14">
        <f t="shared" si="161"/>
        <v>41.133333333333333</v>
      </c>
      <c r="AJ117" s="18">
        <f t="shared" si="168"/>
        <v>31.361111111111111</v>
      </c>
      <c r="AK117" s="18">
        <f t="shared" si="162"/>
        <v>9.7722222222222221</v>
      </c>
      <c r="AL117" s="87">
        <f t="shared" si="203"/>
        <v>18.022222222222222</v>
      </c>
      <c r="AM117" s="19"/>
      <c r="AP117" s="37">
        <f t="shared" si="204"/>
        <v>3</v>
      </c>
      <c r="AQ117" s="40">
        <f t="shared" si="205"/>
        <v>18.022222222222222</v>
      </c>
      <c r="AR117" s="40">
        <f t="shared" si="206"/>
        <v>18.022222222222222</v>
      </c>
      <c r="AS117" s="73"/>
      <c r="AT117" s="62">
        <f t="shared" si="163"/>
        <v>0.95966143188526387</v>
      </c>
      <c r="AU117" s="78">
        <f t="shared" si="164"/>
        <v>-33.9</v>
      </c>
      <c r="AV117" s="62"/>
      <c r="AW117" s="40"/>
    </row>
    <row r="118" spans="1:49" ht="12.75" customHeight="1">
      <c r="A118" s="1">
        <v>10245</v>
      </c>
      <c r="B118" s="1">
        <f t="shared" si="130"/>
        <v>-8295</v>
      </c>
      <c r="C118" s="2">
        <v>26.1</v>
      </c>
      <c r="F118" s="18">
        <f t="shared" si="136"/>
        <v>-7531.4805297244675</v>
      </c>
      <c r="G118" s="18">
        <f t="shared" si="137"/>
        <v>-7521.9328448271717</v>
      </c>
      <c r="H118" s="14">
        <f t="shared" si="165"/>
        <v>3.35</v>
      </c>
      <c r="I118" s="18">
        <f t="shared" si="169"/>
        <v>11.183333333333332</v>
      </c>
      <c r="J118" s="18">
        <f t="shared" si="170"/>
        <v>11.444444444444446</v>
      </c>
      <c r="K118" s="87">
        <f t="shared" si="182"/>
        <v>-7.8333333333333321</v>
      </c>
      <c r="L118" s="88">
        <f t="shared" si="183"/>
        <v>-8.0944444444444468</v>
      </c>
      <c r="P118" s="37">
        <f t="shared" si="138"/>
        <v>4</v>
      </c>
      <c r="Q118" s="40" t="str">
        <f t="shared" si="172"/>
        <v xml:space="preserve"> </v>
      </c>
      <c r="R118" s="40">
        <f t="shared" si="173"/>
        <v>8.7388888888888889</v>
      </c>
      <c r="S118" s="73"/>
      <c r="T118" s="93">
        <f t="shared" si="148"/>
        <v>-0.29956546600231926</v>
      </c>
      <c r="U118" s="78">
        <f t="shared" ref="U118" si="221">U117</f>
        <v>2</v>
      </c>
      <c r="V118" s="65">
        <f t="shared" si="151"/>
        <v>0.87207411436444804</v>
      </c>
      <c r="W118" s="65">
        <f t="shared" si="152"/>
        <v>4.99</v>
      </c>
      <c r="X118" s="78">
        <f t="shared" si="158"/>
        <v>0</v>
      </c>
      <c r="Y118" s="78">
        <f t="shared" si="132"/>
        <v>0.4264120279629125</v>
      </c>
      <c r="Z118" s="78">
        <f t="shared" si="167"/>
        <v>-11.82</v>
      </c>
      <c r="AA118" s="75"/>
      <c r="AB118" s="65"/>
      <c r="AC118" s="40"/>
      <c r="AD118" s="31"/>
      <c r="AF118" s="18">
        <f t="shared" si="140"/>
        <v>-3120.4501071734112</v>
      </c>
      <c r="AG118" s="18">
        <f t="shared" si="141"/>
        <v>-3091.8070524815221</v>
      </c>
      <c r="AH118" s="14">
        <f t="shared" si="147"/>
        <v>29.466666666666669</v>
      </c>
      <c r="AI118" s="14">
        <f t="shared" si="161"/>
        <v>37.756666666666668</v>
      </c>
      <c r="AJ118" s="18">
        <f t="shared" si="168"/>
        <v>28.918518518518518</v>
      </c>
      <c r="AK118" s="18">
        <f t="shared" si="162"/>
        <v>8.8381481481481501</v>
      </c>
      <c r="AL118" s="87">
        <f t="shared" si="203"/>
        <v>0.54814814814815094</v>
      </c>
      <c r="AM118" s="19"/>
      <c r="AP118" s="37">
        <f t="shared" si="204"/>
        <v>4</v>
      </c>
      <c r="AQ118" s="40" t="str">
        <f t="shared" si="205"/>
        <v xml:space="preserve"> </v>
      </c>
      <c r="AR118" s="40">
        <f t="shared" si="206"/>
        <v>18.022222222222222</v>
      </c>
      <c r="AS118" s="73"/>
      <c r="AT118" s="62">
        <f t="shared" si="163"/>
        <v>0.55441829673493925</v>
      </c>
      <c r="AU118" s="78">
        <f t="shared" si="164"/>
        <v>-33.9</v>
      </c>
      <c r="AV118" s="62"/>
      <c r="AW118" s="40"/>
    </row>
    <row r="119" spans="1:49" ht="12.75" customHeight="1">
      <c r="A119" s="1">
        <v>10235</v>
      </c>
      <c r="B119" s="1">
        <f t="shared" si="130"/>
        <v>-8285</v>
      </c>
      <c r="C119" s="2">
        <v>15.6</v>
      </c>
      <c r="F119" s="18">
        <f t="shared" si="136"/>
        <v>-7512.3851599298741</v>
      </c>
      <c r="G119" s="18">
        <f t="shared" si="137"/>
        <v>-7502.8374750325784</v>
      </c>
      <c r="H119" s="14">
        <f t="shared" si="165"/>
        <v>19.75</v>
      </c>
      <c r="I119" s="18">
        <f t="shared" si="169"/>
        <v>11.283333333333333</v>
      </c>
      <c r="J119" s="18">
        <f t="shared" si="170"/>
        <v>11.011111111111111</v>
      </c>
      <c r="K119" s="87">
        <f t="shared" si="182"/>
        <v>8.4666666666666668</v>
      </c>
      <c r="L119" s="88">
        <f t="shared" si="183"/>
        <v>8.7388888888888889</v>
      </c>
      <c r="P119" s="37">
        <f t="shared" si="138"/>
        <v>5</v>
      </c>
      <c r="Q119" s="40">
        <f t="shared" si="172"/>
        <v>8.7388888888888889</v>
      </c>
      <c r="R119" s="40">
        <f t="shared" si="173"/>
        <v>8.7388888888888889</v>
      </c>
      <c r="S119" s="73"/>
      <c r="T119" s="93">
        <f t="shared" si="148"/>
        <v>0.97603656729428123</v>
      </c>
      <c r="U119" s="78">
        <f t="shared" ref="U119" si="222">U118</f>
        <v>2</v>
      </c>
      <c r="V119" s="65">
        <f t="shared" si="151"/>
        <v>0.65444397239052554</v>
      </c>
      <c r="W119" s="65">
        <f t="shared" si="152"/>
        <v>4.99</v>
      </c>
      <c r="X119" s="78">
        <f t="shared" si="158"/>
        <v>0</v>
      </c>
      <c r="Y119" s="78">
        <f t="shared" si="132"/>
        <v>0.90807062337602806</v>
      </c>
      <c r="Z119" s="78">
        <f t="shared" si="167"/>
        <v>-11.82</v>
      </c>
      <c r="AA119" s="75"/>
      <c r="AB119" s="65"/>
      <c r="AC119" s="40"/>
      <c r="AD119" s="31"/>
      <c r="AF119" s="18">
        <f t="shared" si="140"/>
        <v>-3063.1639977896316</v>
      </c>
      <c r="AG119" s="18">
        <f t="shared" si="141"/>
        <v>-3034.5209430977425</v>
      </c>
      <c r="AH119" s="14">
        <f t="shared" si="147"/>
        <v>34.42</v>
      </c>
      <c r="AI119" s="14">
        <f t="shared" si="161"/>
        <v>35.001111111111108</v>
      </c>
      <c r="AJ119" s="18">
        <f t="shared" si="168"/>
        <v>32.409259259259258</v>
      </c>
      <c r="AK119" s="18">
        <f t="shared" si="162"/>
        <v>2.5918518518518496</v>
      </c>
      <c r="AL119" s="87">
        <f t="shared" si="203"/>
        <v>2.0107407407407436</v>
      </c>
      <c r="AM119" s="19"/>
      <c r="AP119" s="37">
        <f t="shared" si="204"/>
        <v>5</v>
      </c>
      <c r="AQ119" s="40" t="str">
        <f t="shared" si="205"/>
        <v xml:space="preserve"> </v>
      </c>
      <c r="AR119" s="40">
        <f t="shared" si="206"/>
        <v>18.022222222222222</v>
      </c>
      <c r="AS119" s="73"/>
      <c r="AT119" s="62">
        <f t="shared" si="163"/>
        <v>-0.11024332113068055</v>
      </c>
      <c r="AU119" s="78">
        <f t="shared" si="164"/>
        <v>-33.9</v>
      </c>
      <c r="AV119" s="62"/>
      <c r="AW119" s="40"/>
    </row>
    <row r="120" spans="1:49" ht="12.75" customHeight="1">
      <c r="A120" s="1">
        <v>10225</v>
      </c>
      <c r="B120" s="1">
        <f t="shared" si="130"/>
        <v>-8275</v>
      </c>
      <c r="C120" s="2">
        <v>11.5</v>
      </c>
      <c r="F120" s="18">
        <f t="shared" si="136"/>
        <v>-7493.2897901352808</v>
      </c>
      <c r="G120" s="18">
        <f t="shared" si="137"/>
        <v>-7483.742105237985</v>
      </c>
      <c r="H120" s="14">
        <f t="shared" si="165"/>
        <v>10.75</v>
      </c>
      <c r="I120" s="18">
        <f t="shared" si="169"/>
        <v>13.666666666666666</v>
      </c>
      <c r="J120" s="18">
        <f t="shared" si="170"/>
        <v>13.472222222222221</v>
      </c>
      <c r="K120" s="87">
        <f t="shared" si="182"/>
        <v>-2.9166666666666661</v>
      </c>
      <c r="L120" s="88">
        <f t="shared" si="183"/>
        <v>-2.7222222222222214</v>
      </c>
      <c r="P120" s="37">
        <f t="shared" si="138"/>
        <v>6</v>
      </c>
      <c r="Q120" s="40" t="str">
        <f t="shared" si="172"/>
        <v xml:space="preserve"> </v>
      </c>
      <c r="R120" s="40">
        <f t="shared" si="173"/>
        <v>8.7388888888888889</v>
      </c>
      <c r="S120" s="73"/>
      <c r="T120" s="93">
        <f t="shared" si="148"/>
        <v>-0.67647110129191057</v>
      </c>
      <c r="U120" s="78">
        <f t="shared" ref="U120" si="223">U119</f>
        <v>2</v>
      </c>
      <c r="V120" s="65">
        <f t="shared" si="151"/>
        <v>-0.60937642731805641</v>
      </c>
      <c r="W120" s="65">
        <f t="shared" si="152"/>
        <v>4.99</v>
      </c>
      <c r="X120" s="78">
        <f t="shared" si="158"/>
        <v>0</v>
      </c>
      <c r="Y120" s="78">
        <f t="shared" si="132"/>
        <v>0.9648328820306904</v>
      </c>
      <c r="Z120" s="78">
        <f t="shared" si="167"/>
        <v>-11.82</v>
      </c>
      <c r="AA120" s="75"/>
      <c r="AB120" s="65"/>
      <c r="AC120" s="40"/>
      <c r="AD120" s="31"/>
      <c r="AF120" s="18">
        <f t="shared" si="140"/>
        <v>-3005.877888405852</v>
      </c>
      <c r="AG120" s="18">
        <f t="shared" si="141"/>
        <v>-2977.2348337139629</v>
      </c>
      <c r="AH120" s="14">
        <f t="shared" si="147"/>
        <v>41.116666666666667</v>
      </c>
      <c r="AI120" s="14">
        <f t="shared" si="161"/>
        <v>35.428888888888885</v>
      </c>
      <c r="AJ120" s="18">
        <f t="shared" si="168"/>
        <v>34.348518518518517</v>
      </c>
      <c r="AK120" s="18">
        <f t="shared" si="162"/>
        <v>1.0803703703703675</v>
      </c>
      <c r="AL120" s="87">
        <f t="shared" si="203"/>
        <v>6.7681481481481498</v>
      </c>
      <c r="AM120" s="19"/>
      <c r="AP120" s="37">
        <f t="shared" si="204"/>
        <v>6</v>
      </c>
      <c r="AQ120" s="40" t="str">
        <f t="shared" si="205"/>
        <v xml:space="preserve"> </v>
      </c>
      <c r="AR120" s="40">
        <f t="shared" si="206"/>
        <v>18.022222222222222</v>
      </c>
      <c r="AS120" s="73"/>
      <c r="AT120" s="62">
        <f t="shared" si="163"/>
        <v>-0.72332086382122784</v>
      </c>
      <c r="AU120" s="78">
        <f t="shared" si="164"/>
        <v>-33.9</v>
      </c>
      <c r="AV120" s="62"/>
      <c r="AW120" s="40"/>
    </row>
    <row r="121" spans="1:49" ht="12.75" customHeight="1">
      <c r="A121" s="1">
        <v>10215</v>
      </c>
      <c r="B121" s="1">
        <f t="shared" si="130"/>
        <v>-8265</v>
      </c>
      <c r="C121" s="2">
        <v>8.6999999999999993</v>
      </c>
      <c r="F121" s="18">
        <f t="shared" si="136"/>
        <v>-7474.1944203406874</v>
      </c>
      <c r="G121" s="18">
        <f t="shared" si="137"/>
        <v>-7464.6467354433917</v>
      </c>
      <c r="H121" s="14">
        <f t="shared" si="165"/>
        <v>10.5</v>
      </c>
      <c r="I121" s="18">
        <f t="shared" si="169"/>
        <v>9.5666666666666664</v>
      </c>
      <c r="J121" s="18">
        <f t="shared" si="170"/>
        <v>16.688888888888886</v>
      </c>
      <c r="K121" s="87">
        <f t="shared" si="182"/>
        <v>0.93333333333333357</v>
      </c>
      <c r="L121" s="88">
        <f t="shared" si="183"/>
        <v>-6.1888888888888864</v>
      </c>
      <c r="P121" s="37">
        <f t="shared" si="138"/>
        <v>7</v>
      </c>
      <c r="Q121" s="40" t="str">
        <f t="shared" si="172"/>
        <v xml:space="preserve"> </v>
      </c>
      <c r="R121" s="40">
        <f t="shared" si="173"/>
        <v>8.7388888888888889</v>
      </c>
      <c r="S121" s="73"/>
      <c r="T121" s="93">
        <f t="shared" si="148"/>
        <v>-0.2995654660023398</v>
      </c>
      <c r="U121" s="78">
        <f t="shared" ref="U121" si="224">U120</f>
        <v>2</v>
      </c>
      <c r="V121" s="65">
        <f t="shared" si="151"/>
        <v>-0.89905127989209754</v>
      </c>
      <c r="W121" s="65">
        <f t="shared" si="152"/>
        <v>4.99</v>
      </c>
      <c r="X121" s="78">
        <f t="shared" si="158"/>
        <v>0</v>
      </c>
      <c r="Y121" s="78">
        <f t="shared" si="132"/>
        <v>0.5701391122601015</v>
      </c>
      <c r="Z121" s="78">
        <f t="shared" si="167"/>
        <v>-11.82</v>
      </c>
      <c r="AA121" s="75"/>
      <c r="AB121" s="65"/>
      <c r="AC121" s="40"/>
      <c r="AD121" s="31"/>
      <c r="AF121" s="18">
        <f t="shared" si="140"/>
        <v>-2948.5917790220724</v>
      </c>
      <c r="AG121" s="18">
        <f t="shared" si="141"/>
        <v>-2919.9487243301833</v>
      </c>
      <c r="AH121" s="14">
        <f t="shared" si="147"/>
        <v>30.75</v>
      </c>
      <c r="AI121" s="14">
        <f t="shared" si="161"/>
        <v>25.161111111111111</v>
      </c>
      <c r="AJ121" s="18">
        <f t="shared" si="168"/>
        <v>33.854074074074077</v>
      </c>
      <c r="AK121" s="18">
        <f t="shared" si="162"/>
        <v>-8.6929629629629659</v>
      </c>
      <c r="AL121" s="87">
        <f t="shared" si="203"/>
        <v>-3.1040740740740773</v>
      </c>
      <c r="AM121" s="19"/>
      <c r="AP121" s="37">
        <f t="shared" si="204"/>
        <v>7</v>
      </c>
      <c r="AQ121" s="40" t="str">
        <f t="shared" si="205"/>
        <v xml:space="preserve"> </v>
      </c>
      <c r="AR121" s="40">
        <f t="shared" si="206"/>
        <v>6.7681481481481498</v>
      </c>
      <c r="AS121" s="73"/>
      <c r="AT121" s="62">
        <f t="shared" si="163"/>
        <v>-0.99794853551385487</v>
      </c>
      <c r="AU121" s="78">
        <f t="shared" si="164"/>
        <v>-33.9</v>
      </c>
      <c r="AV121" s="62"/>
      <c r="AW121" s="40"/>
    </row>
    <row r="122" spans="1:49" ht="12.75" customHeight="1">
      <c r="A122" s="1">
        <v>10205</v>
      </c>
      <c r="B122" s="1">
        <f t="shared" si="130"/>
        <v>-8255</v>
      </c>
      <c r="C122" s="2">
        <v>10.3</v>
      </c>
      <c r="F122" s="18">
        <f t="shared" si="136"/>
        <v>-7455.0990505460941</v>
      </c>
      <c r="G122" s="18">
        <f t="shared" si="137"/>
        <v>-7445.5513656487983</v>
      </c>
      <c r="H122" s="14">
        <f t="shared" si="165"/>
        <v>7.45</v>
      </c>
      <c r="I122" s="18">
        <f t="shared" si="169"/>
        <v>11.516666666666666</v>
      </c>
      <c r="J122" s="18">
        <f t="shared" si="170"/>
        <v>19.155555555555555</v>
      </c>
      <c r="K122" s="87">
        <f t="shared" si="182"/>
        <v>-4.0666666666666655</v>
      </c>
      <c r="L122" s="88">
        <f t="shared" si="183"/>
        <v>-11.705555555555556</v>
      </c>
      <c r="P122" s="37">
        <f t="shared" si="138"/>
        <v>8</v>
      </c>
      <c r="Q122" s="40" t="str">
        <f t="shared" si="172"/>
        <v xml:space="preserve"> </v>
      </c>
      <c r="R122" s="40">
        <f t="shared" si="173"/>
        <v>21.644444444444446</v>
      </c>
      <c r="S122" s="73"/>
      <c r="T122" s="93">
        <f t="shared" si="148"/>
        <v>0.97603656729428601</v>
      </c>
      <c r="U122" s="78">
        <f t="shared" ref="U122" si="225">U121</f>
        <v>2</v>
      </c>
      <c r="V122" s="65">
        <f t="shared" si="151"/>
        <v>0.24849191813534455</v>
      </c>
      <c r="W122" s="65">
        <f t="shared" si="152"/>
        <v>4.99</v>
      </c>
      <c r="X122" s="78">
        <f t="shared" si="158"/>
        <v>0</v>
      </c>
      <c r="Y122" s="78">
        <f t="shared" si="132"/>
        <v>-9.1329084527388429E-2</v>
      </c>
      <c r="Z122" s="78">
        <f t="shared" si="167"/>
        <v>-11.82</v>
      </c>
      <c r="AA122" s="75"/>
      <c r="AB122" s="65"/>
      <c r="AC122" s="40"/>
      <c r="AD122" s="31"/>
      <c r="AF122" s="18">
        <f t="shared" si="140"/>
        <v>-2891.3056696382928</v>
      </c>
      <c r="AG122" s="18">
        <f t="shared" si="141"/>
        <v>-2862.6626149464037</v>
      </c>
      <c r="AH122" s="14">
        <f t="shared" si="147"/>
        <v>3.6166666666666667</v>
      </c>
      <c r="AI122" s="14">
        <f t="shared" si="161"/>
        <v>24.255555555555556</v>
      </c>
      <c r="AJ122" s="18">
        <f t="shared" si="168"/>
        <v>32.811481481481479</v>
      </c>
      <c r="AK122" s="18">
        <f t="shared" si="162"/>
        <v>-8.5559259259259228</v>
      </c>
      <c r="AL122" s="87">
        <f t="shared" si="203"/>
        <v>-29.194814814814812</v>
      </c>
      <c r="AM122" s="19"/>
      <c r="AP122" s="37">
        <f t="shared" si="204"/>
        <v>8</v>
      </c>
      <c r="AQ122" s="40" t="str">
        <f t="shared" si="205"/>
        <v xml:space="preserve"> </v>
      </c>
      <c r="AR122" s="40">
        <f t="shared" si="206"/>
        <v>8.5685185185185233</v>
      </c>
      <c r="AS122" s="73"/>
      <c r="AT122" s="62">
        <f t="shared" si="163"/>
        <v>-0.80562499647699382</v>
      </c>
      <c r="AU122" s="78">
        <f t="shared" si="164"/>
        <v>-33.9</v>
      </c>
      <c r="AV122" s="62"/>
      <c r="AW122" s="40"/>
    </row>
    <row r="123" spans="1:49" ht="12.75" customHeight="1">
      <c r="A123" s="1">
        <v>10195</v>
      </c>
      <c r="B123" s="1">
        <f t="shared" si="130"/>
        <v>-8245</v>
      </c>
      <c r="C123" s="2">
        <v>10.4</v>
      </c>
      <c r="F123" s="18">
        <f t="shared" si="136"/>
        <v>-7436.0036807515007</v>
      </c>
      <c r="G123" s="18">
        <f t="shared" si="137"/>
        <v>-7426.455995854205</v>
      </c>
      <c r="H123" s="14">
        <f t="shared" si="165"/>
        <v>16.600000000000001</v>
      </c>
      <c r="I123" s="18">
        <f t="shared" si="169"/>
        <v>17.066666666666666</v>
      </c>
      <c r="J123" s="18">
        <f t="shared" si="170"/>
        <v>21.811111111111117</v>
      </c>
      <c r="K123" s="87">
        <f t="shared" si="182"/>
        <v>-0.46666666666666501</v>
      </c>
      <c r="L123" s="88">
        <f t="shared" si="183"/>
        <v>-5.2111111111111157</v>
      </c>
      <c r="P123" s="37">
        <f t="shared" si="138"/>
        <v>9</v>
      </c>
      <c r="Q123" s="40" t="str">
        <f t="shared" si="172"/>
        <v xml:space="preserve"> </v>
      </c>
      <c r="R123" s="40">
        <f t="shared" si="173"/>
        <v>21.644444444444446</v>
      </c>
      <c r="S123" s="73"/>
      <c r="T123" s="93">
        <f t="shared" si="148"/>
        <v>-0.67647110129206212</v>
      </c>
      <c r="U123" s="78">
        <f t="shared" ref="U123" si="226">U122</f>
        <v>2</v>
      </c>
      <c r="V123" s="65">
        <f t="shared" si="151"/>
        <v>0.99879740774686521</v>
      </c>
      <c r="W123" s="65">
        <f t="shared" si="152"/>
        <v>4.99</v>
      </c>
      <c r="X123" s="78">
        <f t="shared" si="158"/>
        <v>0</v>
      </c>
      <c r="Y123" s="78">
        <f t="shared" si="132"/>
        <v>-0.71006338765480204</v>
      </c>
      <c r="Z123" s="78">
        <f t="shared" si="167"/>
        <v>-11.82</v>
      </c>
      <c r="AA123" s="75"/>
      <c r="AB123" s="65"/>
      <c r="AC123" s="40"/>
      <c r="AD123" s="31"/>
      <c r="AF123" s="18">
        <f t="shared" si="140"/>
        <v>-2834.0195602545132</v>
      </c>
      <c r="AG123" s="18">
        <f t="shared" si="141"/>
        <v>-2805.3765055626241</v>
      </c>
      <c r="AH123" s="14">
        <f t="shared" si="147"/>
        <v>38.4</v>
      </c>
      <c r="AI123" s="14">
        <f t="shared" si="161"/>
        <v>26.483333333333331</v>
      </c>
      <c r="AJ123" s="18">
        <f t="shared" si="168"/>
        <v>32.559629629629626</v>
      </c>
      <c r="AK123" s="18">
        <f t="shared" si="162"/>
        <v>-6.0762962962962952</v>
      </c>
      <c r="AL123" s="87">
        <f t="shared" si="203"/>
        <v>5.8403703703703727</v>
      </c>
      <c r="AM123" s="19"/>
      <c r="AP123" s="37">
        <f t="shared" si="204"/>
        <v>9</v>
      </c>
      <c r="AQ123" s="40" t="str">
        <f t="shared" si="205"/>
        <v xml:space="preserve"> </v>
      </c>
      <c r="AR123" s="40">
        <f t="shared" si="206"/>
        <v>8.5685185185185233</v>
      </c>
      <c r="AS123" s="73"/>
      <c r="AT123" s="62">
        <f t="shared" si="163"/>
        <v>-0.23634056806404802</v>
      </c>
      <c r="AU123" s="78">
        <f t="shared" si="164"/>
        <v>-33.9</v>
      </c>
      <c r="AV123" s="62"/>
      <c r="AW123" s="40"/>
    </row>
    <row r="124" spans="1:49" ht="12.75" customHeight="1">
      <c r="A124" s="1">
        <v>10185</v>
      </c>
      <c r="B124" s="1">
        <f t="shared" si="130"/>
        <v>-8235</v>
      </c>
      <c r="C124" s="2">
        <v>7.5</v>
      </c>
      <c r="F124" s="18">
        <f t="shared" si="136"/>
        <v>-7416.9083109569074</v>
      </c>
      <c r="G124" s="18">
        <f t="shared" si="137"/>
        <v>-7407.3606260596116</v>
      </c>
      <c r="H124" s="14">
        <f t="shared" si="165"/>
        <v>27.15</v>
      </c>
      <c r="I124" s="18">
        <f t="shared" si="169"/>
        <v>29.316666666666666</v>
      </c>
      <c r="J124" s="18">
        <f t="shared" si="170"/>
        <v>22.055555555555557</v>
      </c>
      <c r="K124" s="87">
        <f t="shared" si="182"/>
        <v>-2.1666666666666679</v>
      </c>
      <c r="L124" s="88">
        <f t="shared" si="183"/>
        <v>5.0944444444444414</v>
      </c>
      <c r="P124" s="37">
        <f t="shared" si="138"/>
        <v>1</v>
      </c>
      <c r="Q124" s="40" t="str">
        <f t="shared" si="172"/>
        <v xml:space="preserve"> </v>
      </c>
      <c r="R124" s="40">
        <f t="shared" si="173"/>
        <v>21.644444444444446</v>
      </c>
      <c r="S124" s="73"/>
      <c r="T124" s="93">
        <f t="shared" si="148"/>
        <v>-0.29956546600236039</v>
      </c>
      <c r="U124" s="78">
        <f t="shared" ref="U124" si="227">U123</f>
        <v>2</v>
      </c>
      <c r="V124" s="65">
        <f t="shared" si="151"/>
        <v>0.15243127760391506</v>
      </c>
      <c r="W124" s="65">
        <f t="shared" si="152"/>
        <v>4.99</v>
      </c>
      <c r="X124" s="78">
        <f t="shared" si="158"/>
        <v>0</v>
      </c>
      <c r="Y124" s="78">
        <f t="shared" si="132"/>
        <v>-0.9965511402230256</v>
      </c>
      <c r="Z124" s="78">
        <f t="shared" si="167"/>
        <v>-11.82</v>
      </c>
      <c r="AA124" s="75"/>
      <c r="AB124" s="65"/>
      <c r="AC124" s="40"/>
      <c r="AD124" s="31"/>
      <c r="AF124" s="18">
        <f t="shared" si="140"/>
        <v>-2776.7334508707336</v>
      </c>
      <c r="AG124" s="18">
        <f t="shared" si="141"/>
        <v>-2748.0903961788445</v>
      </c>
      <c r="AH124" s="14">
        <f t="shared" si="147"/>
        <v>37.43333333333333</v>
      </c>
      <c r="AI124" s="14">
        <f t="shared" si="161"/>
        <v>38.644444444444446</v>
      </c>
      <c r="AJ124" s="18">
        <f t="shared" si="168"/>
        <v>33.69814814814815</v>
      </c>
      <c r="AK124" s="18">
        <f t="shared" si="162"/>
        <v>4.9462962962962962</v>
      </c>
      <c r="AL124" s="87">
        <f t="shared" si="203"/>
        <v>3.7351851851851805</v>
      </c>
      <c r="AM124" s="19"/>
      <c r="AP124" s="37">
        <f t="shared" si="204"/>
        <v>1</v>
      </c>
      <c r="AQ124" s="40" t="str">
        <f t="shared" si="205"/>
        <v xml:space="preserve"> </v>
      </c>
      <c r="AR124" s="40">
        <f t="shared" si="206"/>
        <v>8.5685185185185233</v>
      </c>
      <c r="AS124" s="73"/>
      <c r="AT124" s="62">
        <f t="shared" si="163"/>
        <v>0.44353023877891096</v>
      </c>
      <c r="AU124" s="78">
        <f t="shared" si="164"/>
        <v>-33.9</v>
      </c>
      <c r="AV124" s="62"/>
      <c r="AW124" s="40"/>
    </row>
    <row r="125" spans="1:49" ht="12.75" customHeight="1">
      <c r="A125" s="1">
        <v>10175</v>
      </c>
      <c r="B125" s="1">
        <f t="shared" si="130"/>
        <v>-8225</v>
      </c>
      <c r="C125" s="2">
        <v>8.9</v>
      </c>
      <c r="F125" s="18">
        <f t="shared" si="136"/>
        <v>-7397.812941162314</v>
      </c>
      <c r="G125" s="18">
        <f t="shared" si="137"/>
        <v>-7388.2652562650183</v>
      </c>
      <c r="H125" s="14">
        <f t="shared" si="165"/>
        <v>44.2</v>
      </c>
      <c r="I125" s="18">
        <f t="shared" si="169"/>
        <v>34.666666666666664</v>
      </c>
      <c r="J125" s="18">
        <f t="shared" si="170"/>
        <v>22.555555555555557</v>
      </c>
      <c r="K125" s="87">
        <f t="shared" si="182"/>
        <v>9.5333333333333385</v>
      </c>
      <c r="L125" s="88">
        <f t="shared" si="183"/>
        <v>21.644444444444446</v>
      </c>
      <c r="P125" s="37">
        <f t="shared" si="138"/>
        <v>2</v>
      </c>
      <c r="Q125" s="40">
        <f t="shared" si="172"/>
        <v>21.644444444444446</v>
      </c>
      <c r="R125" s="40">
        <f t="shared" si="173"/>
        <v>21.644444444444446</v>
      </c>
      <c r="S125" s="73"/>
      <c r="T125" s="93">
        <f t="shared" si="148"/>
        <v>0.97603656729429067</v>
      </c>
      <c r="U125" s="78">
        <f t="shared" ref="U125" si="228">U124</f>
        <v>2</v>
      </c>
      <c r="V125" s="65">
        <f t="shared" si="151"/>
        <v>-0.93761059000629332</v>
      </c>
      <c r="W125" s="65">
        <f t="shared" si="152"/>
        <v>4.99</v>
      </c>
      <c r="X125" s="78">
        <f t="shared" si="158"/>
        <v>0</v>
      </c>
      <c r="Y125" s="78">
        <f t="shared" si="132"/>
        <v>-0.81674153884863776</v>
      </c>
      <c r="Z125" s="78">
        <f t="shared" si="167"/>
        <v>-11.82</v>
      </c>
      <c r="AA125" s="75"/>
      <c r="AB125" s="65"/>
      <c r="AC125" s="40"/>
      <c r="AD125" s="31"/>
      <c r="AF125" s="18">
        <f t="shared" si="140"/>
        <v>-2719.447341486954</v>
      </c>
      <c r="AG125" s="18">
        <f t="shared" si="141"/>
        <v>-2690.8042867950649</v>
      </c>
      <c r="AH125" s="14">
        <f t="shared" si="147"/>
        <v>40.1</v>
      </c>
      <c r="AI125" s="14">
        <f t="shared" si="161"/>
        <v>39.177777777777777</v>
      </c>
      <c r="AJ125" s="18">
        <f t="shared" si="168"/>
        <v>31.531481481481478</v>
      </c>
      <c r="AK125" s="18">
        <f t="shared" si="162"/>
        <v>7.646296296296299</v>
      </c>
      <c r="AL125" s="87">
        <f t="shared" si="203"/>
        <v>8.5685185185185233</v>
      </c>
      <c r="AM125" s="19"/>
      <c r="AP125" s="37">
        <f t="shared" si="204"/>
        <v>2</v>
      </c>
      <c r="AQ125" s="40" t="str">
        <f t="shared" si="205"/>
        <v xml:space="preserve"> </v>
      </c>
      <c r="AR125" s="40">
        <f t="shared" si="206"/>
        <v>9.1655555555555566</v>
      </c>
      <c r="AS125" s="73"/>
      <c r="AT125" s="62">
        <f t="shared" si="163"/>
        <v>0.91586831760768084</v>
      </c>
      <c r="AU125" s="78">
        <f t="shared" si="164"/>
        <v>-33.9</v>
      </c>
      <c r="AV125" s="62"/>
      <c r="AW125" s="40"/>
    </row>
    <row r="126" spans="1:49" ht="12.75" customHeight="1">
      <c r="A126" s="1">
        <v>10165</v>
      </c>
      <c r="B126" s="1">
        <f t="shared" si="130"/>
        <v>-8215</v>
      </c>
      <c r="C126" s="2">
        <v>9</v>
      </c>
      <c r="F126" s="18">
        <f t="shared" si="136"/>
        <v>-7378.7175713677207</v>
      </c>
      <c r="G126" s="18">
        <f t="shared" si="137"/>
        <v>-7369.1698864704249</v>
      </c>
      <c r="H126" s="14">
        <f t="shared" si="165"/>
        <v>32.650000000000006</v>
      </c>
      <c r="I126" s="18">
        <f t="shared" si="169"/>
        <v>34.700000000000003</v>
      </c>
      <c r="J126" s="18">
        <f t="shared" si="170"/>
        <v>22.883333333333333</v>
      </c>
      <c r="K126" s="87">
        <f t="shared" si="182"/>
        <v>-2.0499999999999972</v>
      </c>
      <c r="L126" s="88">
        <f t="shared" si="183"/>
        <v>9.7666666666666728</v>
      </c>
      <c r="P126" s="37">
        <f t="shared" si="138"/>
        <v>3</v>
      </c>
      <c r="Q126" s="40" t="str">
        <f t="shared" si="172"/>
        <v xml:space="preserve"> </v>
      </c>
      <c r="R126" s="40">
        <f t="shared" si="173"/>
        <v>21.644444444444446</v>
      </c>
      <c r="S126" s="73"/>
      <c r="T126" s="93">
        <f t="shared" si="148"/>
        <v>-0.67647110129204624</v>
      </c>
      <c r="U126" s="78">
        <f t="shared" ref="U126" si="229">U125</f>
        <v>2</v>
      </c>
      <c r="V126" s="65">
        <f t="shared" si="151"/>
        <v>-0.52879372226843202</v>
      </c>
      <c r="W126" s="65">
        <f t="shared" si="152"/>
        <v>4.99</v>
      </c>
      <c r="X126" s="78">
        <f t="shared" si="158"/>
        <v>0</v>
      </c>
      <c r="Y126" s="78">
        <f t="shared" si="132"/>
        <v>-0.25476949437581892</v>
      </c>
      <c r="Z126" s="78">
        <f t="shared" si="167"/>
        <v>-11.82</v>
      </c>
      <c r="AA126" s="75"/>
      <c r="AB126" s="65"/>
      <c r="AC126" s="40"/>
      <c r="AD126" s="31"/>
      <c r="AF126" s="18">
        <f t="shared" si="140"/>
        <v>-2662.1612321031744</v>
      </c>
      <c r="AG126" s="18">
        <f t="shared" si="141"/>
        <v>-2633.5181774112853</v>
      </c>
      <c r="AH126" s="14">
        <f t="shared" si="147"/>
        <v>39.999999999999993</v>
      </c>
      <c r="AI126" s="14">
        <f t="shared" si="161"/>
        <v>35.766666666666666</v>
      </c>
      <c r="AJ126" s="18">
        <f t="shared" si="168"/>
        <v>31.6437037037037</v>
      </c>
      <c r="AK126" s="18">
        <f t="shared" si="162"/>
        <v>4.1229629629629656</v>
      </c>
      <c r="AL126" s="87">
        <f t="shared" si="203"/>
        <v>8.3562962962962928</v>
      </c>
      <c r="AM126" s="19"/>
      <c r="AP126" s="37">
        <f t="shared" si="204"/>
        <v>3</v>
      </c>
      <c r="AQ126" s="40" t="str">
        <f t="shared" si="205"/>
        <v xml:space="preserve"> </v>
      </c>
      <c r="AR126" s="40">
        <f t="shared" si="206"/>
        <v>9.1655555555555566</v>
      </c>
      <c r="AS126" s="73"/>
      <c r="AT126" s="62">
        <f t="shared" si="163"/>
        <v>0.95966143188526798</v>
      </c>
      <c r="AU126" s="78">
        <f t="shared" si="164"/>
        <v>-33.9</v>
      </c>
      <c r="AV126" s="62"/>
      <c r="AW126" s="40"/>
    </row>
    <row r="127" spans="1:49" ht="12.75" customHeight="1">
      <c r="A127" s="1">
        <v>10155</v>
      </c>
      <c r="B127" s="1">
        <f t="shared" si="130"/>
        <v>-8205</v>
      </c>
      <c r="C127" s="2">
        <v>4.8</v>
      </c>
      <c r="F127" s="18">
        <f t="shared" si="136"/>
        <v>-7359.6222015731273</v>
      </c>
      <c r="G127" s="18">
        <f t="shared" si="137"/>
        <v>-7350.0745166758315</v>
      </c>
      <c r="H127" s="14">
        <f t="shared" si="165"/>
        <v>27.25</v>
      </c>
      <c r="I127" s="18">
        <f t="shared" si="169"/>
        <v>27.283333333333335</v>
      </c>
      <c r="J127" s="18">
        <f t="shared" si="170"/>
        <v>25.572222222222223</v>
      </c>
      <c r="K127" s="87">
        <f t="shared" si="182"/>
        <v>-3.3333333333334991E-2</v>
      </c>
      <c r="L127" s="88">
        <f t="shared" si="183"/>
        <v>1.6777777777777771</v>
      </c>
      <c r="P127" s="37">
        <f t="shared" si="138"/>
        <v>4</v>
      </c>
      <c r="Q127" s="40" t="str">
        <f t="shared" si="172"/>
        <v xml:space="preserve"> </v>
      </c>
      <c r="R127" s="40">
        <f t="shared" si="173"/>
        <v>21.644444444444446</v>
      </c>
      <c r="S127" s="73"/>
      <c r="T127" s="93">
        <f t="shared" si="148"/>
        <v>-0.29956546600216405</v>
      </c>
      <c r="U127" s="78">
        <f t="shared" ref="U127" si="230">U126</f>
        <v>2</v>
      </c>
      <c r="V127" s="65">
        <f t="shared" si="151"/>
        <v>0.72534965763472004</v>
      </c>
      <c r="W127" s="65">
        <f t="shared" si="152"/>
        <v>4.99</v>
      </c>
      <c r="X127" s="78">
        <f t="shared" si="158"/>
        <v>0</v>
      </c>
      <c r="Y127" s="78">
        <f t="shared" si="132"/>
        <v>0.42641202796294442</v>
      </c>
      <c r="Z127" s="78">
        <f t="shared" si="167"/>
        <v>-11.82</v>
      </c>
      <c r="AA127" s="75"/>
      <c r="AB127" s="65"/>
      <c r="AC127" s="40"/>
      <c r="AD127" s="31"/>
      <c r="AF127" s="18">
        <f t="shared" si="140"/>
        <v>-2604.8751227193948</v>
      </c>
      <c r="AG127" s="18">
        <f t="shared" si="141"/>
        <v>-2576.2320680275056</v>
      </c>
      <c r="AH127" s="14">
        <f t="shared" si="147"/>
        <v>27.2</v>
      </c>
      <c r="AI127" s="14">
        <f t="shared" si="161"/>
        <v>37.288888888888884</v>
      </c>
      <c r="AJ127" s="18">
        <f t="shared" si="168"/>
        <v>35.991851851851855</v>
      </c>
      <c r="AK127" s="18">
        <f t="shared" si="162"/>
        <v>1.297037037037029</v>
      </c>
      <c r="AL127" s="87">
        <f t="shared" si="203"/>
        <v>-8.791851851851856</v>
      </c>
      <c r="AM127" s="19"/>
      <c r="AP127" s="37">
        <f t="shared" si="204"/>
        <v>4</v>
      </c>
      <c r="AQ127" s="40" t="str">
        <f t="shared" si="205"/>
        <v xml:space="preserve"> </v>
      </c>
      <c r="AR127" s="40">
        <f t="shared" si="206"/>
        <v>9.1655555555555566</v>
      </c>
      <c r="AS127" s="73"/>
      <c r="AT127" s="62">
        <f t="shared" si="163"/>
        <v>0.55441829673495124</v>
      </c>
      <c r="AU127" s="78">
        <f t="shared" si="164"/>
        <v>-33.9</v>
      </c>
      <c r="AV127" s="62"/>
      <c r="AW127" s="40"/>
    </row>
    <row r="128" spans="1:49" ht="12.75" customHeight="1">
      <c r="A128" s="1">
        <v>10145</v>
      </c>
      <c r="B128" s="1">
        <f t="shared" si="130"/>
        <v>-8195</v>
      </c>
      <c r="C128" s="2">
        <v>5.7</v>
      </c>
      <c r="F128" s="18">
        <f t="shared" si="136"/>
        <v>-7340.526831778534</v>
      </c>
      <c r="G128" s="18">
        <f t="shared" si="137"/>
        <v>-7330.9791468812382</v>
      </c>
      <c r="H128" s="14">
        <f t="shared" si="165"/>
        <v>21.95</v>
      </c>
      <c r="I128" s="18">
        <f t="shared" si="169"/>
        <v>21.483333333333334</v>
      </c>
      <c r="J128" s="18">
        <f t="shared" si="170"/>
        <v>27.616666666666664</v>
      </c>
      <c r="K128" s="87">
        <f t="shared" si="182"/>
        <v>0.46666666666666501</v>
      </c>
      <c r="L128" s="88">
        <f t="shared" si="183"/>
        <v>-5.6666666666666643</v>
      </c>
      <c r="P128" s="37">
        <f t="shared" si="138"/>
        <v>5</v>
      </c>
      <c r="Q128" s="40" t="str">
        <f t="shared" si="172"/>
        <v xml:space="preserve"> </v>
      </c>
      <c r="R128" s="40">
        <f t="shared" si="173"/>
        <v>21.644444444444446</v>
      </c>
      <c r="S128" s="73"/>
      <c r="T128" s="93">
        <f t="shared" si="148"/>
        <v>0.97603656729424582</v>
      </c>
      <c r="U128" s="78">
        <f t="shared" ref="U128" si="231">U127</f>
        <v>2</v>
      </c>
      <c r="V128" s="65">
        <f t="shared" si="151"/>
        <v>0.81995337137408186</v>
      </c>
      <c r="W128" s="65">
        <f t="shared" si="152"/>
        <v>4.99</v>
      </c>
      <c r="X128" s="78">
        <f t="shared" si="158"/>
        <v>0</v>
      </c>
      <c r="Y128" s="78">
        <f t="shared" si="132"/>
        <v>0.9080706233760667</v>
      </c>
      <c r="Z128" s="78">
        <f t="shared" si="167"/>
        <v>-11.82</v>
      </c>
      <c r="AA128" s="75"/>
      <c r="AB128" s="65"/>
      <c r="AC128" s="40"/>
      <c r="AD128" s="31"/>
      <c r="AF128" s="18">
        <f t="shared" si="140"/>
        <v>-2547.5890133356152</v>
      </c>
      <c r="AG128" s="18">
        <f t="shared" si="141"/>
        <v>-2518.945958643726</v>
      </c>
      <c r="AH128" s="14">
        <f t="shared" si="147"/>
        <v>44.666666666666664</v>
      </c>
      <c r="AI128" s="14">
        <f t="shared" si="161"/>
        <v>31.161111111111108</v>
      </c>
      <c r="AJ128" s="18">
        <f t="shared" si="168"/>
        <v>35.501111111111108</v>
      </c>
      <c r="AK128" s="18">
        <f t="shared" si="162"/>
        <v>-4.34</v>
      </c>
      <c r="AL128" s="87">
        <f t="shared" si="203"/>
        <v>9.1655555555555566</v>
      </c>
      <c r="AM128" s="19"/>
      <c r="AP128" s="37">
        <f t="shared" si="204"/>
        <v>5</v>
      </c>
      <c r="AQ128" s="40">
        <f t="shared" si="205"/>
        <v>9.1655555555555566</v>
      </c>
      <c r="AR128" s="40">
        <f t="shared" si="206"/>
        <v>9.1655555555555566</v>
      </c>
      <c r="AS128" s="73"/>
      <c r="AT128" s="62">
        <f t="shared" si="163"/>
        <v>-0.11024332113068031</v>
      </c>
      <c r="AU128" s="78">
        <f t="shared" si="164"/>
        <v>-33.9</v>
      </c>
      <c r="AV128" s="62"/>
      <c r="AW128" s="40"/>
    </row>
    <row r="129" spans="1:49" ht="12.75" customHeight="1">
      <c r="A129" s="1">
        <v>10135</v>
      </c>
      <c r="B129" s="1">
        <f t="shared" si="130"/>
        <v>-8185</v>
      </c>
      <c r="C129" s="2">
        <v>13.7</v>
      </c>
      <c r="F129" s="18">
        <f t="shared" si="136"/>
        <v>-7321.4314619839406</v>
      </c>
      <c r="G129" s="18">
        <f t="shared" si="137"/>
        <v>-7311.8837770866448</v>
      </c>
      <c r="H129" s="14">
        <f t="shared" si="165"/>
        <v>15.25</v>
      </c>
      <c r="I129" s="18">
        <f t="shared" si="169"/>
        <v>16.883333333333336</v>
      </c>
      <c r="J129" s="18">
        <f t="shared" si="170"/>
        <v>28.422222222222224</v>
      </c>
      <c r="K129" s="87">
        <f t="shared" si="182"/>
        <v>-1.6333333333333364</v>
      </c>
      <c r="L129" s="88">
        <f t="shared" si="183"/>
        <v>-13.172222222222224</v>
      </c>
      <c r="P129" s="37">
        <f t="shared" si="138"/>
        <v>6</v>
      </c>
      <c r="Q129" s="40" t="str">
        <f t="shared" si="172"/>
        <v xml:space="preserve"> </v>
      </c>
      <c r="R129" s="40">
        <f t="shared" si="173"/>
        <v>9.7666666666666728</v>
      </c>
      <c r="S129" s="73"/>
      <c r="T129" s="93">
        <f t="shared" si="148"/>
        <v>-0.67647110129211407</v>
      </c>
      <c r="U129" s="78">
        <f t="shared" ref="U129" si="232">U128</f>
        <v>2</v>
      </c>
      <c r="V129" s="65">
        <f t="shared" si="151"/>
        <v>-0.39621551745911615</v>
      </c>
      <c r="W129" s="65">
        <f t="shared" si="152"/>
        <v>4.99</v>
      </c>
      <c r="X129" s="78">
        <f t="shared" si="158"/>
        <v>0</v>
      </c>
      <c r="Y129" s="78">
        <f t="shared" si="132"/>
        <v>0.96483288203066619</v>
      </c>
      <c r="Z129" s="78">
        <f t="shared" si="167"/>
        <v>-11.82</v>
      </c>
      <c r="AA129" s="75"/>
      <c r="AB129" s="65"/>
      <c r="AC129" s="40"/>
      <c r="AD129" s="31"/>
      <c r="AF129" s="18">
        <f t="shared" si="140"/>
        <v>-2490.3029039518356</v>
      </c>
      <c r="AG129" s="18">
        <f t="shared" si="141"/>
        <v>-2461.6598492599464</v>
      </c>
      <c r="AH129" s="14">
        <f t="shared" si="147"/>
        <v>21.616666666666664</v>
      </c>
      <c r="AI129" s="14">
        <f t="shared" si="161"/>
        <v>32.681111111111115</v>
      </c>
      <c r="AJ129" s="18">
        <f t="shared" si="168"/>
        <v>36.573333333333331</v>
      </c>
      <c r="AK129" s="18">
        <f t="shared" si="162"/>
        <v>-3.892222222222216</v>
      </c>
      <c r="AL129" s="87">
        <f t="shared" si="203"/>
        <v>-14.956666666666667</v>
      </c>
      <c r="AM129" s="19"/>
      <c r="AP129" s="37">
        <f t="shared" si="204"/>
        <v>6</v>
      </c>
      <c r="AQ129" s="40" t="str">
        <f t="shared" si="205"/>
        <v xml:space="preserve"> </v>
      </c>
      <c r="AR129" s="40">
        <f t="shared" si="206"/>
        <v>9.1655555555555566</v>
      </c>
      <c r="AS129" s="73"/>
      <c r="AT129" s="62">
        <f t="shared" si="163"/>
        <v>-0.72332086382122773</v>
      </c>
      <c r="AU129" s="78">
        <f t="shared" si="164"/>
        <v>-33.9</v>
      </c>
      <c r="AV129" s="62"/>
      <c r="AW129" s="40"/>
    </row>
    <row r="130" spans="1:49" ht="12.75" customHeight="1">
      <c r="A130" s="1">
        <v>10125</v>
      </c>
      <c r="B130" s="1">
        <f t="shared" ref="B130:B193" si="233">1950-A130</f>
        <v>-8175</v>
      </c>
      <c r="C130" s="2">
        <v>16</v>
      </c>
      <c r="F130" s="18">
        <f t="shared" si="136"/>
        <v>-7302.3360921893473</v>
      </c>
      <c r="G130" s="18">
        <f t="shared" si="137"/>
        <v>-7292.7884072920515</v>
      </c>
      <c r="H130" s="14">
        <f t="shared" si="165"/>
        <v>13.45</v>
      </c>
      <c r="I130" s="18">
        <f t="shared" si="169"/>
        <v>20.116666666666667</v>
      </c>
      <c r="J130" s="18">
        <f t="shared" si="170"/>
        <v>31.266666666666669</v>
      </c>
      <c r="K130" s="87">
        <f t="shared" si="182"/>
        <v>-6.6666666666666679</v>
      </c>
      <c r="L130" s="88">
        <f t="shared" si="183"/>
        <v>-17.81666666666667</v>
      </c>
      <c r="P130" s="37">
        <f t="shared" si="138"/>
        <v>7</v>
      </c>
      <c r="Q130" s="40" t="str">
        <f t="shared" si="172"/>
        <v xml:space="preserve"> </v>
      </c>
      <c r="R130" s="40">
        <f t="shared" si="173"/>
        <v>2.5222222222222186</v>
      </c>
      <c r="S130" s="73"/>
      <c r="T130" s="93">
        <f t="shared" si="148"/>
        <v>-0.29956546600207612</v>
      </c>
      <c r="U130" s="78">
        <f t="shared" ref="U130" si="234">U129</f>
        <v>2</v>
      </c>
      <c r="V130" s="65">
        <f t="shared" si="151"/>
        <v>-0.97899662702238754</v>
      </c>
      <c r="W130" s="65">
        <f t="shared" si="152"/>
        <v>4.99</v>
      </c>
      <c r="X130" s="78">
        <f t="shared" si="158"/>
        <v>0</v>
      </c>
      <c r="Y130" s="78">
        <f t="shared" ref="Y130:Y193" si="235" xml:space="preserve"> SIN((2*PI()*(G130-2000+Z130)/171.858328151339) + 3.421821408)</f>
        <v>0.57013911226007252</v>
      </c>
      <c r="Z130" s="78">
        <f t="shared" si="167"/>
        <v>-11.82</v>
      </c>
      <c r="AA130" s="75"/>
      <c r="AB130" s="65"/>
      <c r="AC130" s="40"/>
      <c r="AD130" s="31"/>
      <c r="AF130" s="18">
        <f t="shared" si="140"/>
        <v>-2433.016794568056</v>
      </c>
      <c r="AG130" s="18">
        <f t="shared" si="141"/>
        <v>-2404.3737398761668</v>
      </c>
      <c r="AH130" s="14">
        <f t="shared" si="147"/>
        <v>31.76</v>
      </c>
      <c r="AI130" s="14">
        <f t="shared" si="161"/>
        <v>32.042222222222222</v>
      </c>
      <c r="AJ130" s="18">
        <f t="shared" si="168"/>
        <v>36.633333333333326</v>
      </c>
      <c r="AK130" s="18">
        <f t="shared" si="162"/>
        <v>-4.591111111111104</v>
      </c>
      <c r="AL130" s="87">
        <f t="shared" si="203"/>
        <v>-4.8733333333333242</v>
      </c>
      <c r="AM130" s="19"/>
      <c r="AP130" s="37">
        <f t="shared" si="204"/>
        <v>7</v>
      </c>
      <c r="AQ130" s="40" t="str">
        <f t="shared" si="205"/>
        <v xml:space="preserve"> </v>
      </c>
      <c r="AR130" s="40">
        <f t="shared" si="206"/>
        <v>9.1655555555555566</v>
      </c>
      <c r="AS130" s="73"/>
      <c r="AT130" s="62">
        <f t="shared" si="163"/>
        <v>-0.99794853551385398</v>
      </c>
      <c r="AU130" s="78">
        <f t="shared" si="164"/>
        <v>-33.9</v>
      </c>
      <c r="AV130" s="62"/>
      <c r="AW130" s="40"/>
    </row>
    <row r="131" spans="1:49" ht="12.75" customHeight="1">
      <c r="A131" s="1">
        <v>10115</v>
      </c>
      <c r="B131" s="1">
        <f t="shared" si="233"/>
        <v>-8165</v>
      </c>
      <c r="C131" s="2">
        <v>8.6999999999999993</v>
      </c>
      <c r="F131" s="18">
        <f t="shared" si="136"/>
        <v>-7283.2407223947539</v>
      </c>
      <c r="G131" s="18">
        <f t="shared" si="137"/>
        <v>-7273.6930374974581</v>
      </c>
      <c r="H131" s="14">
        <f t="shared" si="165"/>
        <v>31.650000000000002</v>
      </c>
      <c r="I131" s="18">
        <f t="shared" si="169"/>
        <v>26.7</v>
      </c>
      <c r="J131" s="18">
        <f t="shared" si="170"/>
        <v>32.93888888888889</v>
      </c>
      <c r="K131" s="87">
        <f t="shared" si="182"/>
        <v>4.9500000000000028</v>
      </c>
      <c r="L131" s="88">
        <f t="shared" si="183"/>
        <v>-1.2888888888888879</v>
      </c>
      <c r="P131" s="37">
        <f t="shared" si="138"/>
        <v>8</v>
      </c>
      <c r="Q131" s="40" t="str">
        <f t="shared" si="172"/>
        <v xml:space="preserve"> </v>
      </c>
      <c r="R131" s="40">
        <f t="shared" si="173"/>
        <v>33.477777777777774</v>
      </c>
      <c r="S131" s="73"/>
      <c r="T131" s="93">
        <f t="shared" si="148"/>
        <v>0.97603656729422583</v>
      </c>
      <c r="U131" s="78">
        <f t="shared" ref="U131" si="236">U130</f>
        <v>2</v>
      </c>
      <c r="V131" s="65">
        <f t="shared" si="151"/>
        <v>3.2404723904639293E-3</v>
      </c>
      <c r="W131" s="65">
        <f t="shared" si="152"/>
        <v>4.99</v>
      </c>
      <c r="X131" s="78">
        <f t="shared" si="158"/>
        <v>0</v>
      </c>
      <c r="Y131" s="78">
        <f t="shared" si="235"/>
        <v>-9.1329084527480175E-2</v>
      </c>
      <c r="Z131" s="78">
        <f t="shared" si="167"/>
        <v>-11.82</v>
      </c>
      <c r="AA131" s="75"/>
      <c r="AB131" s="65"/>
      <c r="AC131" s="40"/>
      <c r="AD131" s="31"/>
      <c r="AF131" s="18">
        <f t="shared" si="140"/>
        <v>-2375.7306851842764</v>
      </c>
      <c r="AG131" s="18">
        <f t="shared" si="141"/>
        <v>-2347.0876304923872</v>
      </c>
      <c r="AH131" s="14">
        <f t="shared" si="147"/>
        <v>42.75</v>
      </c>
      <c r="AI131" s="14">
        <f t="shared" si="161"/>
        <v>36.164444444444449</v>
      </c>
      <c r="AJ131" s="18">
        <f t="shared" si="168"/>
        <v>35.668518518518518</v>
      </c>
      <c r="AK131" s="18">
        <f t="shared" si="162"/>
        <v>0.49592592592593121</v>
      </c>
      <c r="AL131" s="87">
        <f t="shared" si="203"/>
        <v>7.0814814814814824</v>
      </c>
      <c r="AM131" s="19"/>
      <c r="AP131" s="37">
        <f t="shared" si="204"/>
        <v>8</v>
      </c>
      <c r="AQ131" s="40" t="str">
        <f t="shared" si="205"/>
        <v xml:space="preserve"> </v>
      </c>
      <c r="AR131" s="40">
        <f t="shared" si="206"/>
        <v>9.1655555555555566</v>
      </c>
      <c r="AS131" s="73"/>
      <c r="AT131" s="62">
        <f t="shared" si="163"/>
        <v>-0.80562499647700236</v>
      </c>
      <c r="AU131" s="78">
        <f t="shared" si="164"/>
        <v>-33.9</v>
      </c>
      <c r="AV131" s="62"/>
      <c r="AW131" s="40"/>
    </row>
    <row r="132" spans="1:49" ht="12.75" customHeight="1">
      <c r="A132" s="1">
        <v>10105</v>
      </c>
      <c r="B132" s="1">
        <f t="shared" si="233"/>
        <v>-8155</v>
      </c>
      <c r="C132" s="2">
        <v>6.6</v>
      </c>
      <c r="F132" s="18">
        <f t="shared" ref="F132:F195" si="237">F131 + 19.0953697945932</f>
        <v>-7264.1453526001605</v>
      </c>
      <c r="G132" s="18">
        <f t="shared" ref="G132:G195" si="238">G131 + 19.0953697945932</f>
        <v>-7254.5976677028648</v>
      </c>
      <c r="H132" s="14">
        <f t="shared" si="165"/>
        <v>35</v>
      </c>
      <c r="I132" s="18">
        <f t="shared" si="169"/>
        <v>33.683333333333337</v>
      </c>
      <c r="J132" s="18">
        <f t="shared" si="170"/>
        <v>32.477777777777781</v>
      </c>
      <c r="K132" s="87">
        <f t="shared" si="182"/>
        <v>1.3166666666666629</v>
      </c>
      <c r="L132" s="88">
        <f t="shared" si="183"/>
        <v>2.5222222222222186</v>
      </c>
      <c r="P132" s="37">
        <f t="shared" ref="P132:P195" si="239">IF(P131=9, 1, P131+1)</f>
        <v>9</v>
      </c>
      <c r="Q132" s="40" t="str">
        <f t="shared" si="172"/>
        <v xml:space="preserve"> </v>
      </c>
      <c r="R132" s="40">
        <f t="shared" si="173"/>
        <v>33.477777777777774</v>
      </c>
      <c r="S132" s="73"/>
      <c r="T132" s="93">
        <f t="shared" si="148"/>
        <v>-0.67647110129218191</v>
      </c>
      <c r="U132" s="78">
        <f t="shared" ref="U132" si="240">U131</f>
        <v>2</v>
      </c>
      <c r="V132" s="65">
        <f t="shared" si="151"/>
        <v>0.98029737183455679</v>
      </c>
      <c r="W132" s="65">
        <f t="shared" si="152"/>
        <v>4.99</v>
      </c>
      <c r="X132" s="78">
        <f t="shared" si="158"/>
        <v>0</v>
      </c>
      <c r="Y132" s="78">
        <f t="shared" si="235"/>
        <v>-0.71006338765486687</v>
      </c>
      <c r="Z132" s="78">
        <f t="shared" si="167"/>
        <v>-11.82</v>
      </c>
      <c r="AA132" s="75"/>
      <c r="AB132" s="65"/>
      <c r="AC132" s="40"/>
      <c r="AD132" s="31"/>
      <c r="AF132" s="18">
        <f t="shared" ref="AF132:AF195" si="241">AF131 + 57.2861093837796</f>
        <v>-2318.4445758004968</v>
      </c>
      <c r="AG132" s="18">
        <f t="shared" ref="AG132:AG195" si="242">AG131 + 57.2861093837796</f>
        <v>-2289.8015211086076</v>
      </c>
      <c r="AH132" s="14">
        <f t="shared" si="147"/>
        <v>33.983333333333327</v>
      </c>
      <c r="AI132" s="14">
        <f t="shared" si="161"/>
        <v>41.272222222222219</v>
      </c>
      <c r="AJ132" s="18">
        <f t="shared" si="168"/>
        <v>38.479629629629628</v>
      </c>
      <c r="AK132" s="18">
        <f t="shared" si="162"/>
        <v>2.792592592592591</v>
      </c>
      <c r="AL132" s="87">
        <f t="shared" si="203"/>
        <v>-4.4962962962963005</v>
      </c>
      <c r="AM132" s="19"/>
      <c r="AP132" s="37">
        <f t="shared" si="204"/>
        <v>9</v>
      </c>
      <c r="AQ132" s="40" t="str">
        <f t="shared" si="205"/>
        <v xml:space="preserve"> </v>
      </c>
      <c r="AR132" s="40">
        <f t="shared" si="206"/>
        <v>9.0925925925926023</v>
      </c>
      <c r="AS132" s="73"/>
      <c r="AT132" s="62">
        <f t="shared" si="163"/>
        <v>-0.23634056806404824</v>
      </c>
      <c r="AU132" s="78">
        <f t="shared" si="164"/>
        <v>-33.9</v>
      </c>
      <c r="AV132" s="62"/>
      <c r="AW132" s="40"/>
    </row>
    <row r="133" spans="1:49" ht="12.75" customHeight="1">
      <c r="A133" s="1">
        <v>10095</v>
      </c>
      <c r="B133" s="1">
        <f t="shared" si="233"/>
        <v>-8145</v>
      </c>
      <c r="C133" s="2">
        <v>17.399999999999999</v>
      </c>
      <c r="F133" s="18">
        <f t="shared" si="237"/>
        <v>-7245.0499828055672</v>
      </c>
      <c r="G133" s="18">
        <f t="shared" si="238"/>
        <v>-7235.5022979082714</v>
      </c>
      <c r="H133" s="14">
        <f t="shared" si="165"/>
        <v>34.4</v>
      </c>
      <c r="I133" s="18">
        <f t="shared" si="169"/>
        <v>46.4</v>
      </c>
      <c r="J133" s="18">
        <f t="shared" si="170"/>
        <v>34.172222222222224</v>
      </c>
      <c r="K133" s="87">
        <f t="shared" si="182"/>
        <v>-12</v>
      </c>
      <c r="L133" s="88">
        <f t="shared" si="183"/>
        <v>0.2277777777777743</v>
      </c>
      <c r="P133" s="37">
        <f t="shared" si="239"/>
        <v>1</v>
      </c>
      <c r="Q133" s="40" t="str">
        <f t="shared" si="172"/>
        <v xml:space="preserve"> </v>
      </c>
      <c r="R133" s="40">
        <f t="shared" si="173"/>
        <v>33.477777777777774</v>
      </c>
      <c r="S133" s="73"/>
      <c r="T133" s="93">
        <f t="shared" si="148"/>
        <v>-0.29956546600198825</v>
      </c>
      <c r="U133" s="78">
        <f t="shared" ref="U133" si="243">U132</f>
        <v>2</v>
      </c>
      <c r="V133" s="65">
        <f t="shared" si="151"/>
        <v>0.39025669935049301</v>
      </c>
      <c r="W133" s="65">
        <f t="shared" si="152"/>
        <v>4.99</v>
      </c>
      <c r="X133" s="78">
        <f t="shared" si="158"/>
        <v>0</v>
      </c>
      <c r="Y133" s="78">
        <f t="shared" si="235"/>
        <v>-0.9965511402230286</v>
      </c>
      <c r="Z133" s="78">
        <f t="shared" si="167"/>
        <v>-11.82</v>
      </c>
      <c r="AA133" s="75"/>
      <c r="AB133" s="65"/>
      <c r="AC133" s="40"/>
      <c r="AD133" s="31"/>
      <c r="AF133" s="18">
        <f t="shared" si="241"/>
        <v>-2261.1584664167171</v>
      </c>
      <c r="AG133" s="18">
        <f t="shared" si="242"/>
        <v>-2232.515411724828</v>
      </c>
      <c r="AH133" s="14">
        <f t="shared" si="147"/>
        <v>47.083333333333336</v>
      </c>
      <c r="AI133" s="14">
        <f t="shared" si="161"/>
        <v>40.568888888888885</v>
      </c>
      <c r="AJ133" s="18">
        <f t="shared" si="168"/>
        <v>37.990740740740733</v>
      </c>
      <c r="AK133" s="18">
        <f t="shared" si="162"/>
        <v>2.5781481481481521</v>
      </c>
      <c r="AL133" s="87">
        <f t="shared" si="203"/>
        <v>9.0925925925926023</v>
      </c>
      <c r="AM133" s="19"/>
      <c r="AP133" s="37">
        <f t="shared" si="204"/>
        <v>1</v>
      </c>
      <c r="AQ133" s="40" t="str">
        <f t="shared" si="205"/>
        <v xml:space="preserve"> </v>
      </c>
      <c r="AR133" s="40">
        <f t="shared" si="206"/>
        <v>12.811851851851856</v>
      </c>
      <c r="AS133" s="73"/>
      <c r="AT133" s="62">
        <f t="shared" si="163"/>
        <v>0.44353023877891073</v>
      </c>
      <c r="AU133" s="78">
        <f t="shared" si="164"/>
        <v>-33.9</v>
      </c>
      <c r="AV133" s="62"/>
      <c r="AW133" s="40"/>
    </row>
    <row r="134" spans="1:49" ht="12.75" customHeight="1">
      <c r="A134" s="1">
        <v>10085</v>
      </c>
      <c r="B134" s="1">
        <f t="shared" si="233"/>
        <v>-8135</v>
      </c>
      <c r="C134" s="2">
        <v>32</v>
      </c>
      <c r="F134" s="18">
        <f t="shared" si="237"/>
        <v>-7225.9546130109738</v>
      </c>
      <c r="G134" s="18">
        <f t="shared" si="238"/>
        <v>-7216.4069281136781</v>
      </c>
      <c r="H134" s="14">
        <f t="shared" si="165"/>
        <v>69.8</v>
      </c>
      <c r="I134" s="18">
        <f t="shared" si="169"/>
        <v>50.633333333333326</v>
      </c>
      <c r="J134" s="18">
        <f t="shared" si="170"/>
        <v>36.322222222222223</v>
      </c>
      <c r="K134" s="87">
        <f t="shared" si="182"/>
        <v>19.166666666666671</v>
      </c>
      <c r="L134" s="88">
        <f t="shared" si="183"/>
        <v>33.477777777777774</v>
      </c>
      <c r="P134" s="37">
        <f t="shared" si="239"/>
        <v>2</v>
      </c>
      <c r="Q134" s="40">
        <f t="shared" si="172"/>
        <v>33.477777777777774</v>
      </c>
      <c r="R134" s="40">
        <f t="shared" si="173"/>
        <v>33.477777777777774</v>
      </c>
      <c r="S134" s="73"/>
      <c r="T134" s="93">
        <f t="shared" si="148"/>
        <v>0.97603656729423049</v>
      </c>
      <c r="U134" s="78">
        <f t="shared" ref="U134" si="244">U133</f>
        <v>2</v>
      </c>
      <c r="V134" s="65">
        <f t="shared" si="151"/>
        <v>-0.82364602107145146</v>
      </c>
      <c r="W134" s="65">
        <f t="shared" si="152"/>
        <v>4.99</v>
      </c>
      <c r="X134" s="78">
        <f t="shared" si="158"/>
        <v>0</v>
      </c>
      <c r="Y134" s="78">
        <f t="shared" si="235"/>
        <v>-0.81674153884858458</v>
      </c>
      <c r="Z134" s="78">
        <f t="shared" si="167"/>
        <v>-11.82</v>
      </c>
      <c r="AA134" s="75"/>
      <c r="AB134" s="65"/>
      <c r="AC134" s="40"/>
      <c r="AD134" s="31"/>
      <c r="AF134" s="18">
        <f t="shared" si="241"/>
        <v>-2203.8723570329375</v>
      </c>
      <c r="AG134" s="18">
        <f t="shared" si="242"/>
        <v>-2175.2293023410484</v>
      </c>
      <c r="AH134" s="14">
        <f t="shared" ref="AH134:AH197" si="245">AVERAGEIFS(SS,GregYr,"&gt;"&amp;AF134,GregYr,"&lt;="&amp;AF135)</f>
        <v>40.64</v>
      </c>
      <c r="AI134" s="14">
        <f t="shared" si="161"/>
        <v>39.68</v>
      </c>
      <c r="AJ134" s="18">
        <f t="shared" si="168"/>
        <v>39.813333333333333</v>
      </c>
      <c r="AK134" s="18">
        <f t="shared" si="162"/>
        <v>-0.13333333333333286</v>
      </c>
      <c r="AL134" s="87">
        <f t="shared" si="203"/>
        <v>0.82666666666666799</v>
      </c>
      <c r="AM134" s="19"/>
      <c r="AP134" s="37">
        <f t="shared" si="204"/>
        <v>2</v>
      </c>
      <c r="AQ134" s="40" t="str">
        <f t="shared" si="205"/>
        <v xml:space="preserve"> </v>
      </c>
      <c r="AR134" s="40">
        <f t="shared" si="206"/>
        <v>12.811851851851856</v>
      </c>
      <c r="AS134" s="73"/>
      <c r="AT134" s="62">
        <f t="shared" si="163"/>
        <v>0.91586831760767506</v>
      </c>
      <c r="AU134" s="78">
        <f t="shared" si="164"/>
        <v>-33.9</v>
      </c>
      <c r="AV134" s="62"/>
      <c r="AW134" s="40"/>
    </row>
    <row r="135" spans="1:49" ht="12.75" customHeight="1">
      <c r="A135" s="1">
        <v>10075</v>
      </c>
      <c r="B135" s="1">
        <f t="shared" si="233"/>
        <v>-8125</v>
      </c>
      <c r="C135" s="2">
        <v>36</v>
      </c>
      <c r="F135" s="18">
        <f t="shared" si="237"/>
        <v>-7206.8592432163805</v>
      </c>
      <c r="G135" s="18">
        <f t="shared" si="238"/>
        <v>-7197.3115583190847</v>
      </c>
      <c r="H135" s="14">
        <f t="shared" si="165"/>
        <v>47.7</v>
      </c>
      <c r="I135" s="18">
        <f t="shared" si="169"/>
        <v>46.866666666666667</v>
      </c>
      <c r="J135" s="18">
        <f t="shared" si="170"/>
        <v>38.844444444444449</v>
      </c>
      <c r="K135" s="87">
        <f t="shared" si="182"/>
        <v>0.8333333333333357</v>
      </c>
      <c r="L135" s="88">
        <f t="shared" si="183"/>
        <v>8.8555555555555543</v>
      </c>
      <c r="P135" s="37">
        <f t="shared" si="239"/>
        <v>3</v>
      </c>
      <c r="Q135" s="40" t="str">
        <f t="shared" si="172"/>
        <v xml:space="preserve"> </v>
      </c>
      <c r="R135" s="40">
        <f t="shared" si="173"/>
        <v>33.477777777777774</v>
      </c>
      <c r="S135" s="73"/>
      <c r="T135" s="93">
        <f t="shared" ref="T135:T198" si="246" xml:space="preserve"> SIN((2*PI()*(G135-2000+U135)/57.2861093837796) + 0.840686201)</f>
        <v>-0.67647110129224974</v>
      </c>
      <c r="U135" s="78">
        <f t="shared" ref="U135" si="247">U134</f>
        <v>2</v>
      </c>
      <c r="V135" s="65">
        <f t="shared" si="151"/>
        <v>-0.72087309098763641</v>
      </c>
      <c r="W135" s="65">
        <f t="shared" si="152"/>
        <v>4.99</v>
      </c>
      <c r="X135" s="78">
        <f t="shared" si="158"/>
        <v>0</v>
      </c>
      <c r="Y135" s="78">
        <f t="shared" si="235"/>
        <v>-0.25476949437578483</v>
      </c>
      <c r="Z135" s="78">
        <f t="shared" si="167"/>
        <v>-11.82</v>
      </c>
      <c r="AA135" s="75"/>
      <c r="AB135" s="65"/>
      <c r="AC135" s="40"/>
      <c r="AD135" s="31"/>
      <c r="AF135" s="18">
        <f t="shared" si="241"/>
        <v>-2146.5862476491579</v>
      </c>
      <c r="AG135" s="18">
        <f t="shared" si="242"/>
        <v>-2117.9431929572688</v>
      </c>
      <c r="AH135" s="14">
        <f t="shared" si="245"/>
        <v>31.316666666666666</v>
      </c>
      <c r="AI135" s="14">
        <f t="shared" si="161"/>
        <v>41.485555555555557</v>
      </c>
      <c r="AJ135" s="18">
        <f t="shared" si="168"/>
        <v>39.530740740740733</v>
      </c>
      <c r="AK135" s="18">
        <f t="shared" si="162"/>
        <v>1.9548148148148243</v>
      </c>
      <c r="AL135" s="87">
        <f t="shared" si="203"/>
        <v>-8.2140740740740661</v>
      </c>
      <c r="AM135" s="19"/>
      <c r="AP135" s="37">
        <f t="shared" si="204"/>
        <v>3</v>
      </c>
      <c r="AQ135" s="40" t="str">
        <f t="shared" si="205"/>
        <v xml:space="preserve"> </v>
      </c>
      <c r="AR135" s="40">
        <f t="shared" si="206"/>
        <v>12.811851851851856</v>
      </c>
      <c r="AS135" s="73"/>
      <c r="AT135" s="62">
        <f t="shared" si="163"/>
        <v>0.95966143188527209</v>
      </c>
      <c r="AU135" s="78">
        <f t="shared" si="164"/>
        <v>-33.9</v>
      </c>
      <c r="AV135" s="62"/>
      <c r="AW135" s="40"/>
    </row>
    <row r="136" spans="1:49" ht="12.75" customHeight="1">
      <c r="A136" s="1">
        <v>10065</v>
      </c>
      <c r="B136" s="1">
        <f t="shared" si="233"/>
        <v>-8115</v>
      </c>
      <c r="C136" s="2">
        <v>37.1</v>
      </c>
      <c r="F136" s="18">
        <f t="shared" si="237"/>
        <v>-7187.7638734217871</v>
      </c>
      <c r="G136" s="18">
        <f t="shared" si="238"/>
        <v>-7178.2161885244914</v>
      </c>
      <c r="H136" s="14">
        <f t="shared" si="165"/>
        <v>23.1</v>
      </c>
      <c r="I136" s="18">
        <f t="shared" si="169"/>
        <v>36.000000000000007</v>
      </c>
      <c r="J136" s="18">
        <f t="shared" si="170"/>
        <v>41.083333333333336</v>
      </c>
      <c r="K136" s="87">
        <f t="shared" si="182"/>
        <v>-12.900000000000006</v>
      </c>
      <c r="L136" s="88">
        <f t="shared" si="183"/>
        <v>-17.983333333333334</v>
      </c>
      <c r="P136" s="37">
        <f t="shared" si="239"/>
        <v>4</v>
      </c>
      <c r="Q136" s="40" t="str">
        <f t="shared" si="172"/>
        <v xml:space="preserve"> </v>
      </c>
      <c r="R136" s="40">
        <f t="shared" si="173"/>
        <v>33.477777777777774</v>
      </c>
      <c r="S136" s="73"/>
      <c r="T136" s="93">
        <f t="shared" si="246"/>
        <v>-0.29956546600190037</v>
      </c>
      <c r="U136" s="78">
        <f t="shared" ref="U136" si="248">U135</f>
        <v>2</v>
      </c>
      <c r="V136" s="65">
        <f t="shared" ref="V136:V199" si="249" xml:space="preserve"> SIN((2*PI()*(G136-2000+X136)/87.6583) + W136)</f>
        <v>0.53428329233440441</v>
      </c>
      <c r="W136" s="65">
        <f t="shared" ref="W136:W199" si="250">W135</f>
        <v>4.99</v>
      </c>
      <c r="X136" s="78">
        <f t="shared" si="158"/>
        <v>0</v>
      </c>
      <c r="Y136" s="78">
        <f t="shared" si="235"/>
        <v>0.42641202796297634</v>
      </c>
      <c r="Z136" s="78">
        <f t="shared" si="167"/>
        <v>-11.82</v>
      </c>
      <c r="AA136" s="75"/>
      <c r="AB136" s="65"/>
      <c r="AC136" s="40"/>
      <c r="AD136" s="31"/>
      <c r="AF136" s="18">
        <f t="shared" si="241"/>
        <v>-2089.3001382653783</v>
      </c>
      <c r="AG136" s="18">
        <f t="shared" si="242"/>
        <v>-2060.6570835734892</v>
      </c>
      <c r="AH136" s="14">
        <f t="shared" si="245"/>
        <v>52.5</v>
      </c>
      <c r="AI136" s="14">
        <f t="shared" si="161"/>
        <v>41.361111111111107</v>
      </c>
      <c r="AJ136" s="18">
        <f t="shared" si="168"/>
        <v>39.688148148148144</v>
      </c>
      <c r="AK136" s="18">
        <f t="shared" si="162"/>
        <v>1.6729629629629628</v>
      </c>
      <c r="AL136" s="87">
        <f t="shared" si="203"/>
        <v>12.811851851851856</v>
      </c>
      <c r="AM136" s="19"/>
      <c r="AP136" s="37">
        <f t="shared" si="204"/>
        <v>4</v>
      </c>
      <c r="AQ136" s="40">
        <f t="shared" si="205"/>
        <v>12.811851851851856</v>
      </c>
      <c r="AR136" s="40">
        <f t="shared" si="206"/>
        <v>12.811851851851856</v>
      </c>
      <c r="AS136" s="73"/>
      <c r="AT136" s="62">
        <f t="shared" si="163"/>
        <v>0.55441829673495735</v>
      </c>
      <c r="AU136" s="78">
        <f t="shared" si="164"/>
        <v>-33.9</v>
      </c>
      <c r="AV136" s="62"/>
      <c r="AW136" s="40"/>
    </row>
    <row r="137" spans="1:49" ht="12.75" customHeight="1">
      <c r="A137" s="1">
        <v>10055</v>
      </c>
      <c r="B137" s="1">
        <f t="shared" si="233"/>
        <v>-8105</v>
      </c>
      <c r="C137" s="2">
        <v>44.4</v>
      </c>
      <c r="F137" s="18">
        <f t="shared" si="237"/>
        <v>-7168.6685036271938</v>
      </c>
      <c r="G137" s="18">
        <f t="shared" si="238"/>
        <v>-7159.120818729898</v>
      </c>
      <c r="H137" s="14">
        <f t="shared" si="165"/>
        <v>37.200000000000003</v>
      </c>
      <c r="I137" s="18">
        <f t="shared" si="169"/>
        <v>31.633333333333336</v>
      </c>
      <c r="J137" s="18">
        <f t="shared" si="170"/>
        <v>40.200000000000003</v>
      </c>
      <c r="K137" s="87">
        <f t="shared" si="182"/>
        <v>5.5666666666666664</v>
      </c>
      <c r="L137" s="88">
        <f t="shared" si="183"/>
        <v>-3</v>
      </c>
      <c r="P137" s="37">
        <f t="shared" si="239"/>
        <v>5</v>
      </c>
      <c r="Q137" s="40" t="str">
        <f t="shared" si="172"/>
        <v xml:space="preserve"> </v>
      </c>
      <c r="R137" s="40">
        <f t="shared" si="173"/>
        <v>33.477777777777774</v>
      </c>
      <c r="S137" s="73"/>
      <c r="T137" s="93">
        <f t="shared" si="246"/>
        <v>0.97603656729421051</v>
      </c>
      <c r="U137" s="78">
        <f t="shared" ref="U137" si="251">U136</f>
        <v>2</v>
      </c>
      <c r="V137" s="65">
        <f t="shared" si="249"/>
        <v>0.93533756930057177</v>
      </c>
      <c r="W137" s="65">
        <f t="shared" si="250"/>
        <v>4.99</v>
      </c>
      <c r="X137" s="78">
        <f t="shared" si="158"/>
        <v>0</v>
      </c>
      <c r="Y137" s="78">
        <f t="shared" si="235"/>
        <v>0.9080706233760576</v>
      </c>
      <c r="Z137" s="78">
        <f t="shared" si="167"/>
        <v>-11.82</v>
      </c>
      <c r="AA137" s="75"/>
      <c r="AB137" s="65"/>
      <c r="AC137" s="40"/>
      <c r="AD137" s="31"/>
      <c r="AF137" s="18">
        <f t="shared" si="241"/>
        <v>-2032.0140288815987</v>
      </c>
      <c r="AG137" s="18">
        <f t="shared" si="242"/>
        <v>-2003.3709741897096</v>
      </c>
      <c r="AH137" s="14">
        <f t="shared" si="245"/>
        <v>40.266666666666666</v>
      </c>
      <c r="AI137" s="14">
        <f t="shared" si="161"/>
        <v>43.595555555555556</v>
      </c>
      <c r="AJ137" s="18">
        <f t="shared" si="168"/>
        <v>40.874444444444443</v>
      </c>
      <c r="AK137" s="18">
        <f t="shared" si="162"/>
        <v>2.7211111111111137</v>
      </c>
      <c r="AL137" s="87">
        <f t="shared" si="203"/>
        <v>-0.60777777777777686</v>
      </c>
      <c r="AM137" s="19"/>
      <c r="AP137" s="37">
        <f t="shared" si="204"/>
        <v>5</v>
      </c>
      <c r="AQ137" s="40" t="str">
        <f t="shared" si="205"/>
        <v xml:space="preserve"> </v>
      </c>
      <c r="AR137" s="40">
        <f t="shared" si="206"/>
        <v>12.811851851851856</v>
      </c>
      <c r="AS137" s="73"/>
      <c r="AT137" s="62">
        <f t="shared" si="163"/>
        <v>-0.11024332113066594</v>
      </c>
      <c r="AU137" s="78">
        <f t="shared" si="164"/>
        <v>-33.9</v>
      </c>
      <c r="AV137" s="62"/>
      <c r="AW137" s="40"/>
    </row>
    <row r="138" spans="1:49" ht="12.75" customHeight="1">
      <c r="A138" s="1">
        <v>10045</v>
      </c>
      <c r="B138" s="1">
        <f t="shared" si="233"/>
        <v>-8095</v>
      </c>
      <c r="C138" s="2">
        <v>42.5</v>
      </c>
      <c r="F138" s="18">
        <f t="shared" si="237"/>
        <v>-7149.5731338326004</v>
      </c>
      <c r="G138" s="18">
        <f t="shared" si="238"/>
        <v>-7140.0254489353047</v>
      </c>
      <c r="H138" s="14">
        <f t="shared" si="165"/>
        <v>34.6</v>
      </c>
      <c r="I138" s="18">
        <f t="shared" si="169"/>
        <v>35.983333333333341</v>
      </c>
      <c r="J138" s="18">
        <f t="shared" si="170"/>
        <v>37.494444444444447</v>
      </c>
      <c r="K138" s="87">
        <f t="shared" si="182"/>
        <v>-1.38333333333334</v>
      </c>
      <c r="L138" s="88">
        <f t="shared" si="183"/>
        <v>-2.8944444444444457</v>
      </c>
      <c r="P138" s="37">
        <f t="shared" si="239"/>
        <v>6</v>
      </c>
      <c r="Q138" s="40" t="str">
        <f t="shared" si="172"/>
        <v xml:space="preserve"> </v>
      </c>
      <c r="R138" s="40">
        <f t="shared" si="173"/>
        <v>26.066666666666659</v>
      </c>
      <c r="S138" s="73"/>
      <c r="T138" s="93">
        <f t="shared" si="246"/>
        <v>-0.67647110129223387</v>
      </c>
      <c r="U138" s="78">
        <f t="shared" ref="U138" si="252">U137</f>
        <v>2</v>
      </c>
      <c r="V138" s="65">
        <f t="shared" si="249"/>
        <v>-0.15883325164504672</v>
      </c>
      <c r="W138" s="65">
        <f t="shared" si="250"/>
        <v>4.99</v>
      </c>
      <c r="X138" s="78">
        <f t="shared" si="158"/>
        <v>0</v>
      </c>
      <c r="Y138" s="78">
        <f t="shared" si="235"/>
        <v>0.96483288203065687</v>
      </c>
      <c r="Z138" s="78">
        <f t="shared" si="167"/>
        <v>-11.82</v>
      </c>
      <c r="AA138" s="75"/>
      <c r="AB138" s="65"/>
      <c r="AC138" s="40"/>
      <c r="AD138" s="31"/>
      <c r="AF138" s="18">
        <f t="shared" si="241"/>
        <v>-1974.7279194978191</v>
      </c>
      <c r="AG138" s="18">
        <f t="shared" si="242"/>
        <v>-1946.08486480593</v>
      </c>
      <c r="AH138" s="14">
        <f t="shared" si="245"/>
        <v>38.020000000000003</v>
      </c>
      <c r="AI138" s="14">
        <f t="shared" si="161"/>
        <v>35.834444444444443</v>
      </c>
      <c r="AJ138" s="18">
        <f t="shared" si="168"/>
        <v>39.255925925925922</v>
      </c>
      <c r="AK138" s="18">
        <f t="shared" si="162"/>
        <v>-3.4214814814814787</v>
      </c>
      <c r="AL138" s="87">
        <f t="shared" si="203"/>
        <v>-1.235925925925919</v>
      </c>
      <c r="AM138" s="19"/>
      <c r="AP138" s="37">
        <f t="shared" si="204"/>
        <v>6</v>
      </c>
      <c r="AQ138" s="40" t="str">
        <f t="shared" si="205"/>
        <v xml:space="preserve"> </v>
      </c>
      <c r="AR138" s="40">
        <f t="shared" si="206"/>
        <v>12.811851851851856</v>
      </c>
      <c r="AS138" s="73"/>
      <c r="AT138" s="62">
        <f t="shared" si="163"/>
        <v>-0.72332086382121286</v>
      </c>
      <c r="AU138" s="78">
        <f t="shared" si="164"/>
        <v>-33.9</v>
      </c>
      <c r="AV138" s="62"/>
      <c r="AW138" s="40"/>
    </row>
    <row r="139" spans="1:49" ht="12.75" customHeight="1">
      <c r="A139" s="1">
        <v>10035</v>
      </c>
      <c r="B139" s="1">
        <f t="shared" si="233"/>
        <v>-8085</v>
      </c>
      <c r="C139" s="2">
        <v>33.200000000000003</v>
      </c>
      <c r="F139" s="18">
        <f t="shared" si="237"/>
        <v>-7130.4777640380071</v>
      </c>
      <c r="G139" s="18">
        <f t="shared" si="238"/>
        <v>-7120.9300791407113</v>
      </c>
      <c r="H139" s="14">
        <f t="shared" si="165"/>
        <v>36.15</v>
      </c>
      <c r="I139" s="18">
        <f t="shared" si="169"/>
        <v>40.85</v>
      </c>
      <c r="J139" s="18">
        <f t="shared" si="170"/>
        <v>30.338888888888889</v>
      </c>
      <c r="K139" s="87">
        <f t="shared" si="182"/>
        <v>-4.7000000000000028</v>
      </c>
      <c r="L139" s="88">
        <f t="shared" si="183"/>
        <v>5.81111111111111</v>
      </c>
      <c r="P139" s="37">
        <f t="shared" si="239"/>
        <v>7</v>
      </c>
      <c r="Q139" s="40" t="str">
        <f t="shared" si="172"/>
        <v xml:space="preserve"> </v>
      </c>
      <c r="R139" s="40">
        <f t="shared" si="173"/>
        <v>26.066666666666659</v>
      </c>
      <c r="S139" s="73"/>
      <c r="T139" s="93">
        <f t="shared" si="246"/>
        <v>-0.29956546600192091</v>
      </c>
      <c r="U139" s="78">
        <f t="shared" ref="U139" si="253">U138</f>
        <v>2</v>
      </c>
      <c r="V139" s="65">
        <f t="shared" si="249"/>
        <v>-0.999094177342707</v>
      </c>
      <c r="W139" s="65">
        <f t="shared" si="250"/>
        <v>4.99</v>
      </c>
      <c r="X139" s="78">
        <f t="shared" ref="X139:X202" si="254">X138</f>
        <v>0</v>
      </c>
      <c r="Y139" s="78">
        <f t="shared" si="235"/>
        <v>0.57013911226004355</v>
      </c>
      <c r="Z139" s="78">
        <f t="shared" si="167"/>
        <v>-11.82</v>
      </c>
      <c r="AA139" s="75"/>
      <c r="AB139" s="65"/>
      <c r="AC139" s="40"/>
      <c r="AD139" s="31"/>
      <c r="AF139" s="18">
        <f t="shared" si="241"/>
        <v>-1917.4418101140395</v>
      </c>
      <c r="AG139" s="18">
        <f t="shared" si="242"/>
        <v>-1888.7987554221504</v>
      </c>
      <c r="AH139" s="14">
        <f t="shared" si="245"/>
        <v>29.216666666666665</v>
      </c>
      <c r="AI139" s="14">
        <f t="shared" si="161"/>
        <v>37.134444444444448</v>
      </c>
      <c r="AJ139" s="18">
        <f t="shared" si="168"/>
        <v>38.062592592592587</v>
      </c>
      <c r="AK139" s="18">
        <f t="shared" si="162"/>
        <v>-0.92814814814813928</v>
      </c>
      <c r="AL139" s="87">
        <f t="shared" si="203"/>
        <v>-8.845925925925922</v>
      </c>
      <c r="AM139" s="19"/>
      <c r="AP139" s="37">
        <f t="shared" si="204"/>
        <v>7</v>
      </c>
      <c r="AQ139" s="40" t="str">
        <f t="shared" si="205"/>
        <v xml:space="preserve"> </v>
      </c>
      <c r="AR139" s="40">
        <f t="shared" si="206"/>
        <v>12.811851851851856</v>
      </c>
      <c r="AS139" s="73"/>
      <c r="AT139" s="62">
        <f t="shared" si="163"/>
        <v>-0.9979485355138531</v>
      </c>
      <c r="AU139" s="78">
        <f t="shared" si="164"/>
        <v>-33.9</v>
      </c>
      <c r="AV139" s="62"/>
      <c r="AW139" s="40"/>
    </row>
    <row r="140" spans="1:49" ht="12.75" customHeight="1">
      <c r="A140" s="1">
        <v>10025</v>
      </c>
      <c r="B140" s="1">
        <f t="shared" si="233"/>
        <v>-8075</v>
      </c>
      <c r="C140" s="2">
        <v>33.799999999999997</v>
      </c>
      <c r="F140" s="18">
        <f t="shared" si="237"/>
        <v>-7111.3823942434137</v>
      </c>
      <c r="G140" s="18">
        <f t="shared" si="238"/>
        <v>-7101.834709346118</v>
      </c>
      <c r="H140" s="14">
        <f t="shared" si="165"/>
        <v>51.8</v>
      </c>
      <c r="I140" s="18">
        <f t="shared" si="169"/>
        <v>38.333333333333329</v>
      </c>
      <c r="J140" s="18">
        <f t="shared" si="170"/>
        <v>25.733333333333338</v>
      </c>
      <c r="K140" s="87">
        <f t="shared" si="182"/>
        <v>13.466666666666669</v>
      </c>
      <c r="L140" s="88">
        <f t="shared" si="183"/>
        <v>26.066666666666659</v>
      </c>
      <c r="P140" s="37">
        <f t="shared" si="239"/>
        <v>8</v>
      </c>
      <c r="Q140" s="40">
        <f t="shared" si="172"/>
        <v>26.066666666666659</v>
      </c>
      <c r="R140" s="40">
        <f t="shared" si="173"/>
        <v>26.066666666666659</v>
      </c>
      <c r="S140" s="73"/>
      <c r="T140" s="93">
        <f t="shared" si="246"/>
        <v>0.97603656729419042</v>
      </c>
      <c r="U140" s="78">
        <f t="shared" ref="U140" si="255">U139</f>
        <v>2</v>
      </c>
      <c r="V140" s="65">
        <f t="shared" si="249"/>
        <v>-0.2422090691677547</v>
      </c>
      <c r="W140" s="65">
        <f t="shared" si="250"/>
        <v>4.99</v>
      </c>
      <c r="X140" s="78">
        <f t="shared" si="254"/>
        <v>0</v>
      </c>
      <c r="Y140" s="78">
        <f t="shared" si="235"/>
        <v>-9.1329084527458707E-2</v>
      </c>
      <c r="Z140" s="78">
        <f t="shared" si="167"/>
        <v>-11.82</v>
      </c>
      <c r="AA140" s="75"/>
      <c r="AB140" s="65"/>
      <c r="AC140" s="40"/>
      <c r="AD140" s="31"/>
      <c r="AF140" s="18">
        <f t="shared" si="241"/>
        <v>-1860.1557007302599</v>
      </c>
      <c r="AG140" s="18">
        <f t="shared" si="242"/>
        <v>-1831.5126460383708</v>
      </c>
      <c r="AH140" s="14">
        <f t="shared" si="245"/>
        <v>44.166666666666679</v>
      </c>
      <c r="AI140" s="14">
        <f t="shared" ref="AI140:AI203" si="256">AVERAGE(AH139:AH141)</f>
        <v>39.347777777777779</v>
      </c>
      <c r="AJ140" s="18">
        <f t="shared" si="168"/>
        <v>37.845925925925926</v>
      </c>
      <c r="AK140" s="18">
        <f t="shared" ref="AK140:AK203" si="257">AI140-AJ140</f>
        <v>1.5018518518518533</v>
      </c>
      <c r="AL140" s="87">
        <f t="shared" si="203"/>
        <v>6.320740740740753</v>
      </c>
      <c r="AM140" s="19"/>
      <c r="AP140" s="37">
        <f t="shared" si="204"/>
        <v>8</v>
      </c>
      <c r="AQ140" s="40" t="str">
        <f t="shared" si="205"/>
        <v xml:space="preserve"> </v>
      </c>
      <c r="AR140" s="40">
        <f t="shared" si="206"/>
        <v>8.1340740740740713</v>
      </c>
      <c r="AS140" s="73"/>
      <c r="AT140" s="62">
        <f t="shared" ref="AT140:AT203" si="258" xml:space="preserve"> SIN((2*PI()*(AG140-2000+AU140)/515.574984454017) + 2.187804708)</f>
        <v>-0.80562499647700669</v>
      </c>
      <c r="AU140" s="78">
        <f t="shared" ref="AU140:AU203" si="259">AU139</f>
        <v>-33.9</v>
      </c>
      <c r="AV140" s="62"/>
      <c r="AW140" s="40"/>
    </row>
    <row r="141" spans="1:49" ht="12.75" customHeight="1">
      <c r="A141" s="1">
        <v>10015</v>
      </c>
      <c r="B141" s="1">
        <f t="shared" si="233"/>
        <v>-8065</v>
      </c>
      <c r="C141" s="2">
        <v>37</v>
      </c>
      <c r="F141" s="18">
        <f t="shared" si="237"/>
        <v>-7092.2870244488204</v>
      </c>
      <c r="G141" s="18">
        <f t="shared" si="238"/>
        <v>-7082.7393395515246</v>
      </c>
      <c r="H141" s="14">
        <f t="shared" ref="H141:H204" si="260">AVERAGEIFS(SS,GregYr,"&gt;"&amp;F141,GregYr,"&lt;="&amp;F142)</f>
        <v>27.05</v>
      </c>
      <c r="I141" s="18">
        <f t="shared" si="169"/>
        <v>29.633333333333329</v>
      </c>
      <c r="J141" s="18">
        <f t="shared" si="170"/>
        <v>24.894444444444449</v>
      </c>
      <c r="K141" s="87">
        <f t="shared" si="182"/>
        <v>-2.5833333333333286</v>
      </c>
      <c r="L141" s="88">
        <f t="shared" si="183"/>
        <v>2.1555555555555515</v>
      </c>
      <c r="P141" s="37">
        <f t="shared" si="239"/>
        <v>9</v>
      </c>
      <c r="Q141" s="40" t="str">
        <f t="shared" si="172"/>
        <v xml:space="preserve"> </v>
      </c>
      <c r="R141" s="40">
        <f t="shared" si="173"/>
        <v>26.066666666666659</v>
      </c>
      <c r="S141" s="73"/>
      <c r="T141" s="93">
        <f t="shared" si="246"/>
        <v>-0.6764711012923017</v>
      </c>
      <c r="U141" s="78">
        <f t="shared" ref="U141" si="261">U140</f>
        <v>2</v>
      </c>
      <c r="V141" s="65">
        <f t="shared" si="249"/>
        <v>0.90187002227926449</v>
      </c>
      <c r="W141" s="65">
        <f t="shared" si="250"/>
        <v>4.99</v>
      </c>
      <c r="X141" s="78">
        <f t="shared" si="254"/>
        <v>0</v>
      </c>
      <c r="Y141" s="78">
        <f t="shared" si="235"/>
        <v>-0.71006338765489174</v>
      </c>
      <c r="Z141" s="78">
        <f t="shared" ref="Z141:Z204" si="262">Z140</f>
        <v>-11.82</v>
      </c>
      <c r="AA141" s="75"/>
      <c r="AB141" s="65"/>
      <c r="AC141" s="40"/>
      <c r="AD141" s="31"/>
      <c r="AF141" s="18">
        <f t="shared" si="241"/>
        <v>-1802.8695913464803</v>
      </c>
      <c r="AG141" s="18">
        <f t="shared" si="242"/>
        <v>-1774.2265366545912</v>
      </c>
      <c r="AH141" s="14">
        <f t="shared" si="245"/>
        <v>44.66</v>
      </c>
      <c r="AI141" s="14">
        <f t="shared" si="256"/>
        <v>40.44777777777778</v>
      </c>
      <c r="AJ141" s="18">
        <f t="shared" ref="AJ141:AJ202" si="263">AVERAGE(AH137:AH145)</f>
        <v>36.525925925925925</v>
      </c>
      <c r="AK141" s="18">
        <f t="shared" si="257"/>
        <v>3.921851851851855</v>
      </c>
      <c r="AL141" s="87">
        <f t="shared" si="203"/>
        <v>8.1340740740740713</v>
      </c>
      <c r="AM141" s="19"/>
      <c r="AP141" s="37">
        <f t="shared" si="204"/>
        <v>9</v>
      </c>
      <c r="AQ141" s="40">
        <f t="shared" si="205"/>
        <v>8.1340740740740713</v>
      </c>
      <c r="AR141" s="40">
        <f t="shared" si="206"/>
        <v>8.1340740740740713</v>
      </c>
      <c r="AS141" s="73"/>
      <c r="AT141" s="62">
        <f t="shared" si="258"/>
        <v>-0.23634056806405537</v>
      </c>
      <c r="AU141" s="78">
        <f t="shared" si="259"/>
        <v>-33.9</v>
      </c>
      <c r="AV141" s="62"/>
      <c r="AW141" s="40"/>
    </row>
    <row r="142" spans="1:49" ht="12.75" customHeight="1">
      <c r="A142" s="1">
        <v>10005</v>
      </c>
      <c r="B142" s="1">
        <f t="shared" si="233"/>
        <v>-8055</v>
      </c>
      <c r="C142" s="2">
        <v>42.9</v>
      </c>
      <c r="F142" s="18">
        <f t="shared" si="237"/>
        <v>-7073.191654654227</v>
      </c>
      <c r="G142" s="18">
        <f t="shared" si="238"/>
        <v>-7063.6439697569313</v>
      </c>
      <c r="H142" s="14">
        <f t="shared" si="260"/>
        <v>10.050000000000001</v>
      </c>
      <c r="I142" s="18">
        <f t="shared" ref="I142:I205" si="264">AVERAGE(H141:H143)</f>
        <v>14.166666666666666</v>
      </c>
      <c r="J142" s="18">
        <f t="shared" ref="J142:J205" si="265">AVERAGE(H138:H146)</f>
        <v>22.955555555555559</v>
      </c>
      <c r="K142" s="87">
        <f t="shared" si="182"/>
        <v>-4.1166666666666654</v>
      </c>
      <c r="L142" s="88">
        <f t="shared" si="183"/>
        <v>-12.905555555555559</v>
      </c>
      <c r="P142" s="37">
        <f t="shared" si="239"/>
        <v>1</v>
      </c>
      <c r="Q142" s="40" t="str">
        <f t="shared" si="172"/>
        <v xml:space="preserve"> </v>
      </c>
      <c r="R142" s="40">
        <f t="shared" si="173"/>
        <v>26.066666666666659</v>
      </c>
      <c r="S142" s="73"/>
      <c r="T142" s="93">
        <f t="shared" si="246"/>
        <v>-0.2995654660019415</v>
      </c>
      <c r="U142" s="78">
        <f t="shared" ref="U142" si="266">U141</f>
        <v>2</v>
      </c>
      <c r="V142" s="65">
        <f t="shared" si="249"/>
        <v>0.60422503824112361</v>
      </c>
      <c r="W142" s="65">
        <f t="shared" si="250"/>
        <v>4.99</v>
      </c>
      <c r="X142" s="78">
        <f t="shared" si="254"/>
        <v>0</v>
      </c>
      <c r="Y142" s="78">
        <f t="shared" si="235"/>
        <v>-0.99655114022303148</v>
      </c>
      <c r="Z142" s="78">
        <f t="shared" si="262"/>
        <v>-11.82</v>
      </c>
      <c r="AA142" s="75"/>
      <c r="AB142" s="65"/>
      <c r="AC142" s="40"/>
      <c r="AD142" s="31"/>
      <c r="AF142" s="18">
        <f t="shared" si="241"/>
        <v>-1745.5834819627007</v>
      </c>
      <c r="AG142" s="18">
        <f t="shared" si="242"/>
        <v>-1716.9404272708116</v>
      </c>
      <c r="AH142" s="14">
        <f t="shared" si="245"/>
        <v>32.516666666666666</v>
      </c>
      <c r="AI142" s="14">
        <f t="shared" si="256"/>
        <v>35.69222222222222</v>
      </c>
      <c r="AJ142" s="18">
        <f t="shared" si="263"/>
        <v>34.859259259259254</v>
      </c>
      <c r="AK142" s="18">
        <f t="shared" si="257"/>
        <v>0.83296296296296646</v>
      </c>
      <c r="AL142" s="87">
        <f t="shared" si="203"/>
        <v>-2.3425925925925881</v>
      </c>
      <c r="AM142" s="19"/>
      <c r="AP142" s="37">
        <f t="shared" si="204"/>
        <v>1</v>
      </c>
      <c r="AQ142" s="40" t="str">
        <f t="shared" si="205"/>
        <v xml:space="preserve"> </v>
      </c>
      <c r="AR142" s="40">
        <f t="shared" si="206"/>
        <v>10.287037037037042</v>
      </c>
      <c r="AS142" s="73"/>
      <c r="AT142" s="62">
        <f t="shared" si="258"/>
        <v>0.4435302387788978</v>
      </c>
      <c r="AU142" s="78">
        <f t="shared" si="259"/>
        <v>-33.9</v>
      </c>
      <c r="AV142" s="62"/>
      <c r="AW142" s="40"/>
    </row>
    <row r="143" spans="1:49" ht="12.75" customHeight="1">
      <c r="A143" s="1">
        <v>9995</v>
      </c>
      <c r="B143" s="1">
        <f t="shared" si="233"/>
        <v>-8045</v>
      </c>
      <c r="C143" s="2">
        <v>61.3</v>
      </c>
      <c r="F143" s="18">
        <f t="shared" si="237"/>
        <v>-7054.0962848596337</v>
      </c>
      <c r="G143" s="18">
        <f t="shared" si="238"/>
        <v>-7044.5485999623379</v>
      </c>
      <c r="H143" s="14">
        <f t="shared" si="260"/>
        <v>5.4</v>
      </c>
      <c r="I143" s="18">
        <f t="shared" si="264"/>
        <v>7.2333333333333343</v>
      </c>
      <c r="J143" s="18">
        <f t="shared" si="265"/>
        <v>22.938888888888886</v>
      </c>
      <c r="K143" s="87">
        <f t="shared" si="182"/>
        <v>-1.8333333333333339</v>
      </c>
      <c r="L143" s="88">
        <f t="shared" si="183"/>
        <v>-17.538888888888884</v>
      </c>
      <c r="P143" s="37">
        <f t="shared" si="239"/>
        <v>2</v>
      </c>
      <c r="Q143" s="40" t="str">
        <f t="shared" ref="Q143:Q206" si="267">IF(L143=R143, L143," ")</f>
        <v xml:space="preserve"> </v>
      </c>
      <c r="R143" s="40">
        <f t="shared" ref="R143:R206" si="268">MAX(L140:L146)</f>
        <v>26.066666666666659</v>
      </c>
      <c r="S143" s="73"/>
      <c r="T143" s="93">
        <f t="shared" si="246"/>
        <v>0.97603656729417032</v>
      </c>
      <c r="U143" s="78">
        <f t="shared" ref="U143" si="269">U142</f>
        <v>2</v>
      </c>
      <c r="V143" s="65">
        <f t="shared" si="249"/>
        <v>-0.6593305128668886</v>
      </c>
      <c r="W143" s="65">
        <f t="shared" si="250"/>
        <v>4.99</v>
      </c>
      <c r="X143" s="78">
        <f t="shared" si="254"/>
        <v>0</v>
      </c>
      <c r="Y143" s="78">
        <f t="shared" si="235"/>
        <v>-0.81674153884859702</v>
      </c>
      <c r="Z143" s="78">
        <f t="shared" si="262"/>
        <v>-11.82</v>
      </c>
      <c r="AA143" s="75"/>
      <c r="AB143" s="65"/>
      <c r="AC143" s="40"/>
      <c r="AD143" s="31"/>
      <c r="AF143" s="18">
        <f t="shared" si="241"/>
        <v>-1688.2973725789211</v>
      </c>
      <c r="AG143" s="18">
        <f t="shared" si="242"/>
        <v>-1659.654317887032</v>
      </c>
      <c r="AH143" s="14">
        <f t="shared" si="245"/>
        <v>29.899999999999995</v>
      </c>
      <c r="AI143" s="14">
        <f t="shared" si="256"/>
        <v>30.594444444444438</v>
      </c>
      <c r="AJ143" s="18">
        <f t="shared" si="263"/>
        <v>33.118148148148151</v>
      </c>
      <c r="AK143" s="18">
        <f t="shared" si="257"/>
        <v>-2.5237037037037133</v>
      </c>
      <c r="AL143" s="87">
        <f t="shared" si="203"/>
        <v>-3.2181481481481562</v>
      </c>
      <c r="AM143" s="19"/>
      <c r="AP143" s="37">
        <f t="shared" si="204"/>
        <v>2</v>
      </c>
      <c r="AQ143" s="40" t="str">
        <f t="shared" si="205"/>
        <v xml:space="preserve"> </v>
      </c>
      <c r="AR143" s="40">
        <f t="shared" si="206"/>
        <v>10.287037037037042</v>
      </c>
      <c r="AS143" s="73"/>
      <c r="AT143" s="62">
        <f t="shared" si="258"/>
        <v>0.91586831760767207</v>
      </c>
      <c r="AU143" s="78">
        <f t="shared" si="259"/>
        <v>-33.9</v>
      </c>
      <c r="AV143" s="62"/>
      <c r="AW143" s="40"/>
    </row>
    <row r="144" spans="1:49" ht="12.75" customHeight="1">
      <c r="A144" s="1">
        <v>9985</v>
      </c>
      <c r="B144" s="1">
        <f t="shared" si="233"/>
        <v>-8035</v>
      </c>
      <c r="C144" s="2">
        <v>67.8</v>
      </c>
      <c r="F144" s="18">
        <f t="shared" si="237"/>
        <v>-7035.0009150650403</v>
      </c>
      <c r="G144" s="18">
        <f t="shared" si="238"/>
        <v>-7025.4532301677446</v>
      </c>
      <c r="H144" s="14">
        <f t="shared" si="260"/>
        <v>6.25</v>
      </c>
      <c r="I144" s="18">
        <f t="shared" si="264"/>
        <v>9.0666666666666682</v>
      </c>
      <c r="J144" s="18">
        <f t="shared" si="265"/>
        <v>22.583333333333332</v>
      </c>
      <c r="K144" s="87">
        <f t="shared" si="182"/>
        <v>-2.8166666666666682</v>
      </c>
      <c r="L144" s="88">
        <f t="shared" si="183"/>
        <v>-16.333333333333332</v>
      </c>
      <c r="P144" s="37">
        <f t="shared" si="239"/>
        <v>3</v>
      </c>
      <c r="Q144" s="40" t="str">
        <f t="shared" si="267"/>
        <v xml:space="preserve"> </v>
      </c>
      <c r="R144" s="40">
        <f t="shared" si="268"/>
        <v>7.2833333333333314</v>
      </c>
      <c r="S144" s="73"/>
      <c r="T144" s="93">
        <f t="shared" si="246"/>
        <v>-0.67647110129236965</v>
      </c>
      <c r="U144" s="78">
        <f t="shared" ref="U144" si="270">U143</f>
        <v>2</v>
      </c>
      <c r="V144" s="65">
        <f t="shared" si="249"/>
        <v>-0.86888421157971751</v>
      </c>
      <c r="W144" s="65">
        <f t="shared" si="250"/>
        <v>4.99</v>
      </c>
      <c r="X144" s="78">
        <f t="shared" si="254"/>
        <v>0</v>
      </c>
      <c r="Y144" s="78">
        <f t="shared" si="235"/>
        <v>-0.25476949437575069</v>
      </c>
      <c r="Z144" s="78">
        <f t="shared" si="262"/>
        <v>-11.82</v>
      </c>
      <c r="AA144" s="75"/>
      <c r="AB144" s="65"/>
      <c r="AC144" s="40"/>
      <c r="AD144" s="31"/>
      <c r="AF144" s="18">
        <f t="shared" si="241"/>
        <v>-1631.0112631951415</v>
      </c>
      <c r="AG144" s="18">
        <f t="shared" si="242"/>
        <v>-1602.3682085032524</v>
      </c>
      <c r="AH144" s="14">
        <f t="shared" si="245"/>
        <v>29.366666666666664</v>
      </c>
      <c r="AI144" s="14">
        <f t="shared" si="256"/>
        <v>33.295555555555552</v>
      </c>
      <c r="AJ144" s="18">
        <f t="shared" si="263"/>
        <v>31.973703703703709</v>
      </c>
      <c r="AK144" s="18">
        <f t="shared" si="257"/>
        <v>1.321851851851843</v>
      </c>
      <c r="AL144" s="87">
        <f t="shared" si="203"/>
        <v>-2.6070370370370455</v>
      </c>
      <c r="AM144" s="19"/>
      <c r="AP144" s="37">
        <f t="shared" si="204"/>
        <v>3</v>
      </c>
      <c r="AQ144" s="40" t="str">
        <f t="shared" si="205"/>
        <v xml:space="preserve"> </v>
      </c>
      <c r="AR144" s="40">
        <f t="shared" si="206"/>
        <v>10.287037037037042</v>
      </c>
      <c r="AS144" s="73"/>
      <c r="AT144" s="62">
        <f t="shared" si="258"/>
        <v>0.95966143188527209</v>
      </c>
      <c r="AU144" s="78">
        <f t="shared" si="259"/>
        <v>-33.9</v>
      </c>
      <c r="AV144" s="62"/>
      <c r="AW144" s="40"/>
    </row>
    <row r="145" spans="1:49" ht="12.75" customHeight="1">
      <c r="A145" s="1">
        <v>9975</v>
      </c>
      <c r="B145" s="1">
        <f t="shared" si="233"/>
        <v>-8025</v>
      </c>
      <c r="C145" s="2">
        <v>53.7</v>
      </c>
      <c r="F145" s="18">
        <f t="shared" si="237"/>
        <v>-7015.905545270447</v>
      </c>
      <c r="G145" s="18">
        <f t="shared" si="238"/>
        <v>-7006.3578603731512</v>
      </c>
      <c r="H145" s="14">
        <f t="shared" si="260"/>
        <v>15.55</v>
      </c>
      <c r="I145" s="18">
        <f t="shared" si="264"/>
        <v>13.85</v>
      </c>
      <c r="J145" s="18">
        <f t="shared" si="265"/>
        <v>21.95</v>
      </c>
      <c r="K145" s="87">
        <f t="shared" si="182"/>
        <v>1.7000000000000011</v>
      </c>
      <c r="L145" s="88">
        <f t="shared" si="183"/>
        <v>-6.3999999999999986</v>
      </c>
      <c r="P145" s="37">
        <f t="shared" si="239"/>
        <v>4</v>
      </c>
      <c r="Q145" s="40" t="str">
        <f t="shared" si="267"/>
        <v xml:space="preserve"> </v>
      </c>
      <c r="R145" s="40">
        <f t="shared" si="268"/>
        <v>7.2833333333333314</v>
      </c>
      <c r="S145" s="73"/>
      <c r="T145" s="93">
        <f t="shared" si="246"/>
        <v>-0.29956546600185358</v>
      </c>
      <c r="U145" s="78">
        <f t="shared" ref="U145" si="271">U144</f>
        <v>2</v>
      </c>
      <c r="V145" s="65">
        <f t="shared" si="249"/>
        <v>0.31055524359614695</v>
      </c>
      <c r="W145" s="65">
        <f t="shared" si="250"/>
        <v>4.99</v>
      </c>
      <c r="X145" s="78">
        <f t="shared" si="254"/>
        <v>0</v>
      </c>
      <c r="Y145" s="78">
        <f t="shared" si="235"/>
        <v>0.42641202796300826</v>
      </c>
      <c r="Z145" s="78">
        <f t="shared" si="262"/>
        <v>-11.82</v>
      </c>
      <c r="AA145" s="75"/>
      <c r="AB145" s="65"/>
      <c r="AC145" s="40"/>
      <c r="AD145" s="31"/>
      <c r="AF145" s="18">
        <f t="shared" si="241"/>
        <v>-1573.7251538113619</v>
      </c>
      <c r="AG145" s="18">
        <f t="shared" si="242"/>
        <v>-1545.0820991194728</v>
      </c>
      <c r="AH145" s="14">
        <f t="shared" si="245"/>
        <v>40.619999999999997</v>
      </c>
      <c r="AI145" s="14">
        <f t="shared" si="256"/>
        <v>31.751111111111111</v>
      </c>
      <c r="AJ145" s="18">
        <f t="shared" si="263"/>
        <v>30.332962962962956</v>
      </c>
      <c r="AK145" s="18">
        <f t="shared" si="257"/>
        <v>1.4181481481481555</v>
      </c>
      <c r="AL145" s="87">
        <f t="shared" si="203"/>
        <v>10.287037037037042</v>
      </c>
      <c r="AM145" s="19"/>
      <c r="AP145" s="37">
        <f t="shared" si="204"/>
        <v>4</v>
      </c>
      <c r="AQ145" s="40">
        <f t="shared" si="205"/>
        <v>10.287037037037042</v>
      </c>
      <c r="AR145" s="40">
        <f t="shared" si="206"/>
        <v>10.287037037037042</v>
      </c>
      <c r="AS145" s="73"/>
      <c r="AT145" s="62">
        <f t="shared" si="258"/>
        <v>0.55441829673495757</v>
      </c>
      <c r="AU145" s="78">
        <f t="shared" si="259"/>
        <v>-33.9</v>
      </c>
      <c r="AV145" s="62"/>
      <c r="AW145" s="40"/>
    </row>
    <row r="146" spans="1:49" ht="12.75" customHeight="1">
      <c r="A146" s="1">
        <v>9965</v>
      </c>
      <c r="B146" s="1">
        <f t="shared" si="233"/>
        <v>-8015</v>
      </c>
      <c r="C146" s="2">
        <v>45.9</v>
      </c>
      <c r="F146" s="18">
        <f t="shared" si="237"/>
        <v>-6996.8101754758536</v>
      </c>
      <c r="G146" s="18">
        <f t="shared" si="238"/>
        <v>-6987.2624905785578</v>
      </c>
      <c r="H146" s="14">
        <f t="shared" si="260"/>
        <v>19.75</v>
      </c>
      <c r="I146" s="18">
        <f t="shared" si="264"/>
        <v>23.25</v>
      </c>
      <c r="J146" s="18">
        <f t="shared" si="265"/>
        <v>22.661111111111111</v>
      </c>
      <c r="K146" s="87">
        <f t="shared" si="182"/>
        <v>-3.5</v>
      </c>
      <c r="L146" s="88">
        <f t="shared" si="183"/>
        <v>-2.9111111111111114</v>
      </c>
      <c r="P146" s="37">
        <f t="shared" si="239"/>
        <v>5</v>
      </c>
      <c r="Q146" s="40" t="str">
        <f t="shared" si="267"/>
        <v xml:space="preserve"> </v>
      </c>
      <c r="R146" s="40">
        <f t="shared" si="268"/>
        <v>7.2833333333333314</v>
      </c>
      <c r="S146" s="73"/>
      <c r="T146" s="93">
        <f t="shared" si="246"/>
        <v>0.97603656729417509</v>
      </c>
      <c r="U146" s="78">
        <f t="shared" ref="U146" si="272">U145</f>
        <v>2</v>
      </c>
      <c r="V146" s="65">
        <f t="shared" si="249"/>
        <v>0.99354292589996207</v>
      </c>
      <c r="W146" s="65">
        <f t="shared" si="250"/>
        <v>4.99</v>
      </c>
      <c r="X146" s="78">
        <f t="shared" si="254"/>
        <v>0</v>
      </c>
      <c r="Y146" s="78">
        <f t="shared" si="235"/>
        <v>0.90807062337609623</v>
      </c>
      <c r="Z146" s="78">
        <f t="shared" si="262"/>
        <v>-11.82</v>
      </c>
      <c r="AA146" s="75"/>
      <c r="AB146" s="65"/>
      <c r="AC146" s="40"/>
      <c r="AD146" s="31"/>
      <c r="AF146" s="18">
        <f t="shared" si="241"/>
        <v>-1516.4390444275823</v>
      </c>
      <c r="AG146" s="18">
        <f t="shared" si="242"/>
        <v>-1487.7959897356932</v>
      </c>
      <c r="AH146" s="14">
        <f t="shared" si="245"/>
        <v>25.266666666666666</v>
      </c>
      <c r="AI146" s="14">
        <f t="shared" si="256"/>
        <v>29.412222222222216</v>
      </c>
      <c r="AJ146" s="18">
        <f t="shared" si="263"/>
        <v>28.494814814814806</v>
      </c>
      <c r="AK146" s="18">
        <f t="shared" si="257"/>
        <v>0.91740740740740989</v>
      </c>
      <c r="AL146" s="87">
        <f t="shared" si="203"/>
        <v>-3.22814814814814</v>
      </c>
      <c r="AM146" s="19"/>
      <c r="AP146" s="37">
        <f t="shared" si="204"/>
        <v>5</v>
      </c>
      <c r="AQ146" s="40" t="str">
        <f t="shared" si="205"/>
        <v xml:space="preserve"> </v>
      </c>
      <c r="AR146" s="40">
        <f t="shared" si="206"/>
        <v>10.287037037037042</v>
      </c>
      <c r="AS146" s="73"/>
      <c r="AT146" s="62">
        <f t="shared" si="258"/>
        <v>-0.11024332113066569</v>
      </c>
      <c r="AU146" s="78">
        <f t="shared" si="259"/>
        <v>-33.9</v>
      </c>
      <c r="AV146" s="62"/>
      <c r="AW146" s="40"/>
    </row>
    <row r="147" spans="1:49" ht="12.75" customHeight="1">
      <c r="A147" s="1">
        <v>9955</v>
      </c>
      <c r="B147" s="1">
        <f t="shared" si="233"/>
        <v>-8005</v>
      </c>
      <c r="C147" s="2">
        <v>46</v>
      </c>
      <c r="F147" s="18">
        <f t="shared" si="237"/>
        <v>-6977.7148056812603</v>
      </c>
      <c r="G147" s="18">
        <f t="shared" si="238"/>
        <v>-6968.1671207839645</v>
      </c>
      <c r="H147" s="14">
        <f t="shared" si="260"/>
        <v>34.450000000000003</v>
      </c>
      <c r="I147" s="18">
        <f t="shared" si="264"/>
        <v>29.05</v>
      </c>
      <c r="J147" s="18">
        <f t="shared" si="265"/>
        <v>27.166666666666671</v>
      </c>
      <c r="K147" s="87">
        <f t="shared" si="182"/>
        <v>5.4000000000000021</v>
      </c>
      <c r="L147" s="88">
        <f t="shared" si="183"/>
        <v>7.2833333333333314</v>
      </c>
      <c r="P147" s="37">
        <f t="shared" si="239"/>
        <v>6</v>
      </c>
      <c r="Q147" s="40">
        <f t="shared" si="267"/>
        <v>7.2833333333333314</v>
      </c>
      <c r="R147" s="40">
        <f t="shared" si="268"/>
        <v>7.2833333333333314</v>
      </c>
      <c r="S147" s="73"/>
      <c r="T147" s="93">
        <f t="shared" si="246"/>
        <v>-0.67647110129243748</v>
      </c>
      <c r="U147" s="78">
        <f t="shared" ref="U147" si="273">U146</f>
        <v>2</v>
      </c>
      <c r="V147" s="65">
        <f t="shared" si="249"/>
        <v>8.8258772005294708E-2</v>
      </c>
      <c r="W147" s="65">
        <f t="shared" si="250"/>
        <v>4.99</v>
      </c>
      <c r="X147" s="78">
        <f t="shared" si="254"/>
        <v>0</v>
      </c>
      <c r="Y147" s="78">
        <f t="shared" si="235"/>
        <v>0.96483288203064765</v>
      </c>
      <c r="Z147" s="78">
        <f t="shared" si="262"/>
        <v>-11.82</v>
      </c>
      <c r="AA147" s="75"/>
      <c r="AB147" s="65"/>
      <c r="AC147" s="40"/>
      <c r="AD147" s="31"/>
      <c r="AF147" s="18">
        <f t="shared" si="241"/>
        <v>-1459.1529350438027</v>
      </c>
      <c r="AG147" s="18">
        <f t="shared" si="242"/>
        <v>-1430.5098803519136</v>
      </c>
      <c r="AH147" s="14">
        <f t="shared" si="245"/>
        <v>22.349999999999998</v>
      </c>
      <c r="AI147" s="14">
        <f t="shared" si="256"/>
        <v>22.177777777777777</v>
      </c>
      <c r="AJ147" s="18">
        <f t="shared" si="263"/>
        <v>28.313333333333333</v>
      </c>
      <c r="AK147" s="18">
        <f t="shared" si="257"/>
        <v>-6.1355555555555554</v>
      </c>
      <c r="AL147" s="87">
        <f t="shared" si="203"/>
        <v>-5.9633333333333347</v>
      </c>
      <c r="AM147" s="19"/>
      <c r="AP147" s="37">
        <f t="shared" si="204"/>
        <v>6</v>
      </c>
      <c r="AQ147" s="40" t="str">
        <f t="shared" si="205"/>
        <v xml:space="preserve"> </v>
      </c>
      <c r="AR147" s="40">
        <f t="shared" si="206"/>
        <v>10.287037037037042</v>
      </c>
      <c r="AS147" s="73"/>
      <c r="AT147" s="62">
        <f t="shared" si="258"/>
        <v>-0.72332086382121263</v>
      </c>
      <c r="AU147" s="78">
        <f t="shared" si="259"/>
        <v>-33.9</v>
      </c>
      <c r="AV147" s="62"/>
      <c r="AW147" s="40"/>
    </row>
    <row r="148" spans="1:49" ht="12.75" customHeight="1">
      <c r="A148" s="1">
        <v>9945</v>
      </c>
      <c r="B148" s="1">
        <f t="shared" si="233"/>
        <v>-7995</v>
      </c>
      <c r="C148" s="2">
        <v>50.6</v>
      </c>
      <c r="F148" s="18">
        <f t="shared" si="237"/>
        <v>-6958.6194358866669</v>
      </c>
      <c r="G148" s="18">
        <f t="shared" si="238"/>
        <v>-6949.0717509893711</v>
      </c>
      <c r="H148" s="14">
        <f t="shared" si="260"/>
        <v>32.950000000000003</v>
      </c>
      <c r="I148" s="18">
        <f t="shared" si="264"/>
        <v>37.833333333333336</v>
      </c>
      <c r="J148" s="18">
        <f t="shared" si="265"/>
        <v>34.794444444444444</v>
      </c>
      <c r="K148" s="87">
        <f t="shared" si="182"/>
        <v>-4.8833333333333329</v>
      </c>
      <c r="L148" s="88">
        <f t="shared" si="183"/>
        <v>-1.8444444444444414</v>
      </c>
      <c r="P148" s="37">
        <f t="shared" si="239"/>
        <v>7</v>
      </c>
      <c r="Q148" s="40" t="str">
        <f t="shared" si="267"/>
        <v xml:space="preserve"> </v>
      </c>
      <c r="R148" s="40">
        <f t="shared" si="268"/>
        <v>7.2833333333333314</v>
      </c>
      <c r="S148" s="73"/>
      <c r="T148" s="93">
        <f t="shared" si="246"/>
        <v>-0.2995654660017657</v>
      </c>
      <c r="U148" s="78">
        <f t="shared" ref="U148" si="274">U147</f>
        <v>2</v>
      </c>
      <c r="V148" s="65">
        <f t="shared" si="249"/>
        <v>-0.95811533202561328</v>
      </c>
      <c r="W148" s="65">
        <f t="shared" si="250"/>
        <v>4.99</v>
      </c>
      <c r="X148" s="78">
        <f t="shared" si="254"/>
        <v>0</v>
      </c>
      <c r="Y148" s="78">
        <f t="shared" si="235"/>
        <v>0.57013911225996794</v>
      </c>
      <c r="Z148" s="78">
        <f t="shared" si="262"/>
        <v>-11.82</v>
      </c>
      <c r="AA148" s="75"/>
      <c r="AB148" s="65"/>
      <c r="AC148" s="40"/>
      <c r="AD148" s="31"/>
      <c r="AF148" s="18">
        <f t="shared" si="241"/>
        <v>-1401.8668256600231</v>
      </c>
      <c r="AG148" s="18">
        <f t="shared" si="242"/>
        <v>-1373.223770968134</v>
      </c>
      <c r="AH148" s="14">
        <f t="shared" si="245"/>
        <v>18.916666666666664</v>
      </c>
      <c r="AI148" s="14">
        <f t="shared" si="256"/>
        <v>23.555555555555554</v>
      </c>
      <c r="AJ148" s="18">
        <f t="shared" si="263"/>
        <v>29.099999999999998</v>
      </c>
      <c r="AK148" s="18">
        <f t="shared" si="257"/>
        <v>-5.5444444444444443</v>
      </c>
      <c r="AL148" s="87">
        <f t="shared" si="203"/>
        <v>-10.183333333333334</v>
      </c>
      <c r="AM148" s="19"/>
      <c r="AP148" s="37">
        <f t="shared" si="204"/>
        <v>7</v>
      </c>
      <c r="AQ148" s="40" t="str">
        <f t="shared" si="205"/>
        <v xml:space="preserve"> </v>
      </c>
      <c r="AR148" s="40">
        <f t="shared" si="206"/>
        <v>10.287037037037042</v>
      </c>
      <c r="AS148" s="73"/>
      <c r="AT148" s="62">
        <f t="shared" si="258"/>
        <v>-0.9979485355138531</v>
      </c>
      <c r="AU148" s="78">
        <f t="shared" si="259"/>
        <v>-33.9</v>
      </c>
      <c r="AV148" s="62"/>
      <c r="AW148" s="40"/>
    </row>
    <row r="149" spans="1:49" ht="12.75" customHeight="1">
      <c r="A149" s="1">
        <v>9935</v>
      </c>
      <c r="B149" s="1">
        <f t="shared" si="233"/>
        <v>-7985</v>
      </c>
      <c r="C149" s="2">
        <v>51.3</v>
      </c>
      <c r="F149" s="18">
        <f t="shared" si="237"/>
        <v>-6939.5240660920736</v>
      </c>
      <c r="G149" s="18">
        <f t="shared" si="238"/>
        <v>-6929.9763811947778</v>
      </c>
      <c r="H149" s="14">
        <f t="shared" si="260"/>
        <v>46.1</v>
      </c>
      <c r="I149" s="18">
        <f t="shared" si="264"/>
        <v>37.500000000000007</v>
      </c>
      <c r="J149" s="18">
        <f t="shared" si="265"/>
        <v>40.61666666666666</v>
      </c>
      <c r="K149" s="87">
        <f t="shared" ref="K149:K212" si="275">H149-I149</f>
        <v>8.5999999999999943</v>
      </c>
      <c r="L149" s="88">
        <f t="shared" ref="L149:L212" si="276">H149-J149</f>
        <v>5.4833333333333414</v>
      </c>
      <c r="P149" s="37">
        <f t="shared" si="239"/>
        <v>8</v>
      </c>
      <c r="Q149" s="40" t="str">
        <f t="shared" si="267"/>
        <v xml:space="preserve"> </v>
      </c>
      <c r="R149" s="40">
        <f t="shared" si="268"/>
        <v>27.211111111111109</v>
      </c>
      <c r="S149" s="73"/>
      <c r="T149" s="93">
        <f t="shared" si="246"/>
        <v>0.97603656729417976</v>
      </c>
      <c r="U149" s="78">
        <f t="shared" ref="U149" si="277">U148</f>
        <v>2</v>
      </c>
      <c r="V149" s="65">
        <f t="shared" si="249"/>
        <v>-0.47285194157402483</v>
      </c>
      <c r="W149" s="65">
        <f t="shared" si="250"/>
        <v>4.99</v>
      </c>
      <c r="X149" s="78">
        <f t="shared" si="254"/>
        <v>0</v>
      </c>
      <c r="Y149" s="78">
        <f t="shared" si="235"/>
        <v>-9.1329084527550453E-2</v>
      </c>
      <c r="Z149" s="78">
        <f t="shared" si="262"/>
        <v>-11.82</v>
      </c>
      <c r="AA149" s="75"/>
      <c r="AB149" s="65"/>
      <c r="AC149" s="40"/>
      <c r="AD149" s="31"/>
      <c r="AF149" s="18">
        <f t="shared" si="241"/>
        <v>-1344.5807162762435</v>
      </c>
      <c r="AG149" s="18">
        <f t="shared" si="242"/>
        <v>-1315.9376615843544</v>
      </c>
      <c r="AH149" s="14">
        <f t="shared" si="245"/>
        <v>29.4</v>
      </c>
      <c r="AI149" s="14">
        <f t="shared" si="256"/>
        <v>25.477777777777774</v>
      </c>
      <c r="AJ149" s="18">
        <f t="shared" si="263"/>
        <v>30.068518518518513</v>
      </c>
      <c r="AK149" s="18">
        <f t="shared" si="257"/>
        <v>-4.5907407407407383</v>
      </c>
      <c r="AL149" s="87">
        <f t="shared" si="203"/>
        <v>-0.66851851851851407</v>
      </c>
      <c r="AM149" s="19"/>
      <c r="AP149" s="37">
        <f t="shared" si="204"/>
        <v>8</v>
      </c>
      <c r="AQ149" s="40" t="str">
        <f t="shared" si="205"/>
        <v xml:space="preserve"> </v>
      </c>
      <c r="AR149" s="40">
        <f t="shared" si="206"/>
        <v>5.4618518518518542</v>
      </c>
      <c r="AS149" s="73"/>
      <c r="AT149" s="62">
        <f t="shared" si="258"/>
        <v>-0.80562499647700692</v>
      </c>
      <c r="AU149" s="78">
        <f t="shared" si="259"/>
        <v>-33.9</v>
      </c>
      <c r="AV149" s="62"/>
      <c r="AW149" s="40"/>
    </row>
    <row r="150" spans="1:49" ht="12.75" customHeight="1">
      <c r="A150" s="1">
        <v>9925</v>
      </c>
      <c r="B150" s="1">
        <f t="shared" si="233"/>
        <v>-7975</v>
      </c>
      <c r="C150" s="2">
        <v>37</v>
      </c>
      <c r="F150" s="18">
        <f t="shared" si="237"/>
        <v>-6920.4286962974802</v>
      </c>
      <c r="G150" s="18">
        <f t="shared" si="238"/>
        <v>-6910.8810114001844</v>
      </c>
      <c r="H150" s="14">
        <f t="shared" si="260"/>
        <v>33.450000000000003</v>
      </c>
      <c r="I150" s="18">
        <f t="shared" si="264"/>
        <v>43.383333333333333</v>
      </c>
      <c r="J150" s="18">
        <f t="shared" si="265"/>
        <v>43.522222222222211</v>
      </c>
      <c r="K150" s="87">
        <f t="shared" si="275"/>
        <v>-9.93333333333333</v>
      </c>
      <c r="L150" s="88">
        <f t="shared" si="276"/>
        <v>-10.072222222222209</v>
      </c>
      <c r="P150" s="37">
        <f t="shared" si="239"/>
        <v>9</v>
      </c>
      <c r="Q150" s="40" t="str">
        <f t="shared" si="267"/>
        <v xml:space="preserve"> </v>
      </c>
      <c r="R150" s="40">
        <f t="shared" si="268"/>
        <v>27.211111111111109</v>
      </c>
      <c r="S150" s="73"/>
      <c r="T150" s="93">
        <f t="shared" si="246"/>
        <v>-0.67647110129242161</v>
      </c>
      <c r="U150" s="78">
        <f t="shared" ref="U150" si="278">U149</f>
        <v>2</v>
      </c>
      <c r="V150" s="65">
        <f t="shared" si="249"/>
        <v>0.76830976178988619</v>
      </c>
      <c r="W150" s="65">
        <f t="shared" si="250"/>
        <v>4.99</v>
      </c>
      <c r="X150" s="78">
        <f t="shared" si="254"/>
        <v>0</v>
      </c>
      <c r="Y150" s="78">
        <f t="shared" si="235"/>
        <v>-0.71006338765491661</v>
      </c>
      <c r="Z150" s="78">
        <f t="shared" si="262"/>
        <v>-11.82</v>
      </c>
      <c r="AA150" s="75"/>
      <c r="AB150" s="65"/>
      <c r="AC150" s="40"/>
      <c r="AD150" s="31"/>
      <c r="AF150" s="18">
        <f t="shared" si="241"/>
        <v>-1287.2946068924639</v>
      </c>
      <c r="AG150" s="18">
        <f t="shared" si="242"/>
        <v>-1258.6515522005748</v>
      </c>
      <c r="AH150" s="14">
        <f t="shared" si="245"/>
        <v>28.116666666666664</v>
      </c>
      <c r="AI150" s="14">
        <f t="shared" si="256"/>
        <v>29.466666666666669</v>
      </c>
      <c r="AJ150" s="18">
        <f t="shared" si="263"/>
        <v>29.67</v>
      </c>
      <c r="AK150" s="18">
        <f t="shared" si="257"/>
        <v>-0.20333333333333314</v>
      </c>
      <c r="AL150" s="87">
        <f t="shared" si="203"/>
        <v>-1.5533333333333381</v>
      </c>
      <c r="AM150" s="19"/>
      <c r="AP150" s="37">
        <f t="shared" si="204"/>
        <v>9</v>
      </c>
      <c r="AQ150" s="40" t="str">
        <f t="shared" si="205"/>
        <v xml:space="preserve"> </v>
      </c>
      <c r="AR150" s="40">
        <f t="shared" si="206"/>
        <v>5.4618518518518542</v>
      </c>
      <c r="AS150" s="73"/>
      <c r="AT150" s="62">
        <f t="shared" si="258"/>
        <v>-0.23634056806406253</v>
      </c>
      <c r="AU150" s="78">
        <f t="shared" si="259"/>
        <v>-33.9</v>
      </c>
      <c r="AV150" s="62"/>
      <c r="AW150" s="40"/>
    </row>
    <row r="151" spans="1:49" ht="12.75" customHeight="1">
      <c r="A151" s="1">
        <v>9915</v>
      </c>
      <c r="B151" s="1">
        <f t="shared" si="233"/>
        <v>-7965</v>
      </c>
      <c r="C151" s="2">
        <v>23.6</v>
      </c>
      <c r="F151" s="18">
        <f t="shared" si="237"/>
        <v>-6901.3333265028868</v>
      </c>
      <c r="G151" s="18">
        <f t="shared" si="238"/>
        <v>-6891.7856416055911</v>
      </c>
      <c r="H151" s="14">
        <f t="shared" si="260"/>
        <v>50.6</v>
      </c>
      <c r="I151" s="18">
        <f t="shared" si="264"/>
        <v>52.70000000000001</v>
      </c>
      <c r="J151" s="18">
        <f t="shared" si="265"/>
        <v>45.572222222222216</v>
      </c>
      <c r="K151" s="87">
        <f t="shared" si="275"/>
        <v>-2.1000000000000085</v>
      </c>
      <c r="L151" s="88">
        <f t="shared" si="276"/>
        <v>5.0277777777777857</v>
      </c>
      <c r="P151" s="37">
        <f t="shared" si="239"/>
        <v>1</v>
      </c>
      <c r="Q151" s="40" t="str">
        <f t="shared" si="267"/>
        <v xml:space="preserve"> </v>
      </c>
      <c r="R151" s="40">
        <f t="shared" si="268"/>
        <v>27.211111111111109</v>
      </c>
      <c r="S151" s="73"/>
      <c r="T151" s="93">
        <f t="shared" si="246"/>
        <v>-0.29956546600167783</v>
      </c>
      <c r="U151" s="78">
        <f t="shared" ref="U151" si="279">U150</f>
        <v>2</v>
      </c>
      <c r="V151" s="65">
        <f t="shared" si="249"/>
        <v>0.78125603095723806</v>
      </c>
      <c r="W151" s="65">
        <f t="shared" si="250"/>
        <v>4.99</v>
      </c>
      <c r="X151" s="78">
        <f t="shared" si="254"/>
        <v>0</v>
      </c>
      <c r="Y151" s="78">
        <f t="shared" si="235"/>
        <v>-0.99655114022303914</v>
      </c>
      <c r="Z151" s="78">
        <f t="shared" si="262"/>
        <v>-11.82</v>
      </c>
      <c r="AA151" s="75"/>
      <c r="AB151" s="65"/>
      <c r="AC151" s="40"/>
      <c r="AD151" s="31"/>
      <c r="AF151" s="18">
        <f t="shared" si="241"/>
        <v>-1230.0084975086843</v>
      </c>
      <c r="AG151" s="18">
        <f t="shared" si="242"/>
        <v>-1201.3654428167952</v>
      </c>
      <c r="AH151" s="14">
        <f t="shared" si="245"/>
        <v>30.883333333333336</v>
      </c>
      <c r="AI151" s="14">
        <f t="shared" si="256"/>
        <v>31.993333333333336</v>
      </c>
      <c r="AJ151" s="18">
        <f t="shared" si="263"/>
        <v>30.834814814814813</v>
      </c>
      <c r="AK151" s="18">
        <f t="shared" si="257"/>
        <v>1.1585185185185232</v>
      </c>
      <c r="AL151" s="87">
        <f t="shared" si="203"/>
        <v>4.8518518518523734E-2</v>
      </c>
      <c r="AM151" s="19"/>
      <c r="AP151" s="37">
        <f t="shared" si="204"/>
        <v>1</v>
      </c>
      <c r="AQ151" s="40" t="str">
        <f t="shared" si="205"/>
        <v xml:space="preserve"> </v>
      </c>
      <c r="AR151" s="40">
        <f t="shared" si="206"/>
        <v>5.9948148148148164</v>
      </c>
      <c r="AS151" s="73"/>
      <c r="AT151" s="62">
        <f t="shared" si="258"/>
        <v>0.44353023877889119</v>
      </c>
      <c r="AU151" s="78">
        <f t="shared" si="259"/>
        <v>-33.9</v>
      </c>
      <c r="AV151" s="62"/>
      <c r="AW151" s="40"/>
    </row>
    <row r="152" spans="1:49" ht="12.75" customHeight="1">
      <c r="A152" s="1">
        <v>9905</v>
      </c>
      <c r="B152" s="1">
        <f t="shared" si="233"/>
        <v>-7955</v>
      </c>
      <c r="C152" s="2">
        <v>22.3</v>
      </c>
      <c r="F152" s="18">
        <f t="shared" si="237"/>
        <v>-6882.2379567082935</v>
      </c>
      <c r="G152" s="18">
        <f t="shared" si="238"/>
        <v>-6872.6902718109977</v>
      </c>
      <c r="H152" s="14">
        <f t="shared" si="260"/>
        <v>74.05</v>
      </c>
      <c r="I152" s="18">
        <f t="shared" si="264"/>
        <v>61.1</v>
      </c>
      <c r="J152" s="18">
        <f t="shared" si="265"/>
        <v>46.838888888888889</v>
      </c>
      <c r="K152" s="87">
        <f t="shared" si="275"/>
        <v>12.949999999999996</v>
      </c>
      <c r="L152" s="88">
        <f t="shared" si="276"/>
        <v>27.211111111111109</v>
      </c>
      <c r="P152" s="37">
        <f t="shared" si="239"/>
        <v>2</v>
      </c>
      <c r="Q152" s="40">
        <f t="shared" si="267"/>
        <v>27.211111111111109</v>
      </c>
      <c r="R152" s="40">
        <f t="shared" si="268"/>
        <v>27.211111111111109</v>
      </c>
      <c r="S152" s="73"/>
      <c r="T152" s="93">
        <f t="shared" si="246"/>
        <v>0.97603656729415966</v>
      </c>
      <c r="U152" s="78">
        <f t="shared" ref="U152" si="280">U151</f>
        <v>2</v>
      </c>
      <c r="V152" s="65">
        <f t="shared" si="249"/>
        <v>-0.4547089632771581</v>
      </c>
      <c r="W152" s="65">
        <f t="shared" si="250"/>
        <v>4.99</v>
      </c>
      <c r="X152" s="78">
        <f t="shared" si="254"/>
        <v>0</v>
      </c>
      <c r="Y152" s="78">
        <f t="shared" si="235"/>
        <v>-0.81674153884854395</v>
      </c>
      <c r="Z152" s="78">
        <f t="shared" si="262"/>
        <v>-11.82</v>
      </c>
      <c r="AA152" s="75"/>
      <c r="AB152" s="65"/>
      <c r="AC152" s="40"/>
      <c r="AD152" s="31"/>
      <c r="AF152" s="18">
        <f t="shared" si="241"/>
        <v>-1172.7223881249047</v>
      </c>
      <c r="AG152" s="18">
        <f t="shared" si="242"/>
        <v>-1144.0793334330156</v>
      </c>
      <c r="AH152" s="14">
        <f t="shared" si="245"/>
        <v>36.980000000000004</v>
      </c>
      <c r="AI152" s="14">
        <f t="shared" si="256"/>
        <v>35.315555555555562</v>
      </c>
      <c r="AJ152" s="18">
        <f t="shared" si="263"/>
        <v>31.51814814814815</v>
      </c>
      <c r="AK152" s="18">
        <f t="shared" si="257"/>
        <v>3.7974074074074124</v>
      </c>
      <c r="AL152" s="87">
        <f t="shared" si="203"/>
        <v>5.4618518518518542</v>
      </c>
      <c r="AM152" s="19"/>
      <c r="AP152" s="37">
        <f t="shared" si="204"/>
        <v>2</v>
      </c>
      <c r="AQ152" s="40" t="str">
        <f t="shared" si="205"/>
        <v xml:space="preserve"> </v>
      </c>
      <c r="AR152" s="40">
        <f t="shared" si="206"/>
        <v>7.224444444444444</v>
      </c>
      <c r="AS152" s="73"/>
      <c r="AT152" s="62">
        <f t="shared" si="258"/>
        <v>0.91586831760766918</v>
      </c>
      <c r="AU152" s="78">
        <f t="shared" si="259"/>
        <v>-33.9</v>
      </c>
      <c r="AV152" s="62"/>
      <c r="AW152" s="40"/>
    </row>
    <row r="153" spans="1:49" ht="12.75" customHeight="1">
      <c r="A153" s="1">
        <v>9895</v>
      </c>
      <c r="B153" s="1">
        <f t="shared" si="233"/>
        <v>-7945</v>
      </c>
      <c r="C153" s="2">
        <v>23</v>
      </c>
      <c r="F153" s="18">
        <f t="shared" si="237"/>
        <v>-6863.1425869137001</v>
      </c>
      <c r="G153" s="18">
        <f t="shared" si="238"/>
        <v>-6853.5949020164044</v>
      </c>
      <c r="H153" s="14">
        <f t="shared" si="260"/>
        <v>58.65</v>
      </c>
      <c r="I153" s="18">
        <f t="shared" si="264"/>
        <v>58.133333333333326</v>
      </c>
      <c r="J153" s="18">
        <f t="shared" si="265"/>
        <v>49.24444444444444</v>
      </c>
      <c r="K153" s="87">
        <f t="shared" si="275"/>
        <v>0.51666666666667282</v>
      </c>
      <c r="L153" s="88">
        <f t="shared" si="276"/>
        <v>9.4055555555555586</v>
      </c>
      <c r="P153" s="37">
        <f t="shared" si="239"/>
        <v>3</v>
      </c>
      <c r="Q153" s="40" t="str">
        <f t="shared" si="267"/>
        <v xml:space="preserve"> </v>
      </c>
      <c r="R153" s="40">
        <f t="shared" si="268"/>
        <v>27.211111111111109</v>
      </c>
      <c r="S153" s="73"/>
      <c r="T153" s="93">
        <f t="shared" si="246"/>
        <v>-0.67647110129248944</v>
      </c>
      <c r="U153" s="78">
        <f t="shared" ref="U153" si="281">U152</f>
        <v>2</v>
      </c>
      <c r="V153" s="65">
        <f t="shared" si="249"/>
        <v>-0.96377890223657237</v>
      </c>
      <c r="W153" s="65">
        <f t="shared" si="250"/>
        <v>4.99</v>
      </c>
      <c r="X153" s="78">
        <f t="shared" si="254"/>
        <v>0</v>
      </c>
      <c r="Y153" s="78">
        <f t="shared" si="235"/>
        <v>-0.25476949437571661</v>
      </c>
      <c r="Z153" s="78">
        <f t="shared" si="262"/>
        <v>-11.82</v>
      </c>
      <c r="AA153" s="75"/>
      <c r="AB153" s="65"/>
      <c r="AC153" s="40"/>
      <c r="AD153" s="31"/>
      <c r="AF153" s="18">
        <f t="shared" si="241"/>
        <v>-1115.4362787411251</v>
      </c>
      <c r="AG153" s="18">
        <f t="shared" si="242"/>
        <v>-1086.793224049236</v>
      </c>
      <c r="AH153" s="14">
        <f t="shared" si="245"/>
        <v>38.083333333333336</v>
      </c>
      <c r="AI153" s="14">
        <f t="shared" si="256"/>
        <v>37.365555555555552</v>
      </c>
      <c r="AJ153" s="18">
        <f t="shared" si="263"/>
        <v>33.357037037037038</v>
      </c>
      <c r="AK153" s="18">
        <f t="shared" si="257"/>
        <v>4.0085185185185139</v>
      </c>
      <c r="AL153" s="87">
        <f t="shared" si="203"/>
        <v>4.7262962962962973</v>
      </c>
      <c r="AM153" s="19"/>
      <c r="AP153" s="37">
        <f t="shared" si="204"/>
        <v>3</v>
      </c>
      <c r="AQ153" s="40" t="str">
        <f t="shared" si="205"/>
        <v xml:space="preserve"> </v>
      </c>
      <c r="AR153" s="40">
        <f t="shared" si="206"/>
        <v>7.224444444444444</v>
      </c>
      <c r="AS153" s="73"/>
      <c r="AT153" s="62">
        <f t="shared" si="258"/>
        <v>0.9596614318852742</v>
      </c>
      <c r="AU153" s="78">
        <f t="shared" si="259"/>
        <v>-33.9</v>
      </c>
      <c r="AV153" s="62"/>
      <c r="AW153" s="40"/>
    </row>
    <row r="154" spans="1:49" ht="12.75" customHeight="1">
      <c r="A154" s="1">
        <v>9885</v>
      </c>
      <c r="B154" s="1">
        <f t="shared" si="233"/>
        <v>-7935</v>
      </c>
      <c r="C154" s="2">
        <v>26.2</v>
      </c>
      <c r="F154" s="18">
        <f t="shared" si="237"/>
        <v>-6844.0472171191068</v>
      </c>
      <c r="G154" s="18">
        <f t="shared" si="238"/>
        <v>-6834.499532221811</v>
      </c>
      <c r="H154" s="14">
        <f t="shared" si="260"/>
        <v>41.7</v>
      </c>
      <c r="I154" s="18">
        <f t="shared" si="264"/>
        <v>46.183333333333337</v>
      </c>
      <c r="J154" s="18">
        <f t="shared" si="265"/>
        <v>49.594444444444456</v>
      </c>
      <c r="K154" s="87">
        <f t="shared" si="275"/>
        <v>-4.4833333333333343</v>
      </c>
      <c r="L154" s="88">
        <f t="shared" si="276"/>
        <v>-7.8944444444444528</v>
      </c>
      <c r="P154" s="37">
        <f t="shared" si="239"/>
        <v>4</v>
      </c>
      <c r="Q154" s="40" t="str">
        <f t="shared" si="267"/>
        <v xml:space="preserve"> </v>
      </c>
      <c r="R154" s="40">
        <f t="shared" si="268"/>
        <v>27.211111111111109</v>
      </c>
      <c r="S154" s="73"/>
      <c r="T154" s="93">
        <f t="shared" si="246"/>
        <v>-0.29956546600169837</v>
      </c>
      <c r="U154" s="78">
        <f t="shared" ref="U154" si="282">U153</f>
        <v>2</v>
      </c>
      <c r="V154" s="65">
        <f t="shared" si="249"/>
        <v>6.7842403078210031E-2</v>
      </c>
      <c r="W154" s="65">
        <f t="shared" si="250"/>
        <v>4.99</v>
      </c>
      <c r="X154" s="78">
        <f t="shared" si="254"/>
        <v>0</v>
      </c>
      <c r="Y154" s="78">
        <f t="shared" si="235"/>
        <v>0.42641202796304012</v>
      </c>
      <c r="Z154" s="78">
        <f t="shared" si="262"/>
        <v>-11.82</v>
      </c>
      <c r="AA154" s="75"/>
      <c r="AB154" s="65"/>
      <c r="AC154" s="40"/>
      <c r="AD154" s="31"/>
      <c r="AF154" s="18">
        <f t="shared" si="241"/>
        <v>-1058.1501693573455</v>
      </c>
      <c r="AG154" s="18">
        <f t="shared" si="242"/>
        <v>-1029.5071146654564</v>
      </c>
      <c r="AH154" s="14">
        <f t="shared" si="245"/>
        <v>37.033333333333339</v>
      </c>
      <c r="AI154" s="14">
        <f t="shared" si="256"/>
        <v>36.955555555555556</v>
      </c>
      <c r="AJ154" s="18">
        <f t="shared" si="263"/>
        <v>31.038518518518522</v>
      </c>
      <c r="AK154" s="18">
        <f t="shared" si="257"/>
        <v>5.9170370370370335</v>
      </c>
      <c r="AL154" s="87">
        <f t="shared" si="203"/>
        <v>5.9948148148148164</v>
      </c>
      <c r="AM154" s="19"/>
      <c r="AP154" s="37">
        <f t="shared" si="204"/>
        <v>4</v>
      </c>
      <c r="AQ154" s="40" t="str">
        <f t="shared" si="205"/>
        <v xml:space="preserve"> </v>
      </c>
      <c r="AR154" s="40">
        <f t="shared" si="206"/>
        <v>7.224444444444444</v>
      </c>
      <c r="AS154" s="73"/>
      <c r="AT154" s="62">
        <f t="shared" si="258"/>
        <v>0.55441829673496368</v>
      </c>
      <c r="AU154" s="78">
        <f t="shared" si="259"/>
        <v>-33.9</v>
      </c>
      <c r="AV154" s="62"/>
      <c r="AW154" s="40"/>
    </row>
    <row r="155" spans="1:49" ht="12.75" customHeight="1">
      <c r="A155" s="1">
        <v>9875</v>
      </c>
      <c r="B155" s="1">
        <f t="shared" si="233"/>
        <v>-7925</v>
      </c>
      <c r="C155" s="2">
        <v>28.8</v>
      </c>
      <c r="F155" s="18">
        <f t="shared" si="237"/>
        <v>-6824.9518473245134</v>
      </c>
      <c r="G155" s="18">
        <f t="shared" si="238"/>
        <v>-6815.4041624272177</v>
      </c>
      <c r="H155" s="14">
        <f t="shared" si="260"/>
        <v>38.200000000000003</v>
      </c>
      <c r="I155" s="18">
        <f t="shared" si="264"/>
        <v>41.916666666666664</v>
      </c>
      <c r="J155" s="18">
        <f t="shared" si="265"/>
        <v>51.45000000000001</v>
      </c>
      <c r="K155" s="87">
        <f t="shared" si="275"/>
        <v>-3.7166666666666615</v>
      </c>
      <c r="L155" s="88">
        <f t="shared" si="276"/>
        <v>-13.250000000000007</v>
      </c>
      <c r="P155" s="37">
        <f t="shared" si="239"/>
        <v>5</v>
      </c>
      <c r="Q155" s="40" t="str">
        <f t="shared" si="267"/>
        <v xml:space="preserve"> </v>
      </c>
      <c r="R155" s="40">
        <f t="shared" si="268"/>
        <v>27.211111111111109</v>
      </c>
      <c r="S155" s="73"/>
      <c r="T155" s="93">
        <f t="shared" si="246"/>
        <v>0.97603656729413968</v>
      </c>
      <c r="U155" s="78">
        <f t="shared" ref="U155" si="283">U154</f>
        <v>2</v>
      </c>
      <c r="V155" s="65">
        <f t="shared" si="249"/>
        <v>0.99101124468936508</v>
      </c>
      <c r="W155" s="65">
        <f t="shared" si="250"/>
        <v>4.99</v>
      </c>
      <c r="X155" s="78">
        <f t="shared" si="254"/>
        <v>0</v>
      </c>
      <c r="Y155" s="78">
        <f t="shared" si="235"/>
        <v>0.908070623376111</v>
      </c>
      <c r="Z155" s="78">
        <f t="shared" si="262"/>
        <v>-11.82</v>
      </c>
      <c r="AA155" s="75"/>
      <c r="AB155" s="65"/>
      <c r="AC155" s="40"/>
      <c r="AD155" s="31"/>
      <c r="AF155" s="18">
        <f t="shared" si="241"/>
        <v>-1000.8640599735659</v>
      </c>
      <c r="AG155" s="18">
        <f t="shared" si="242"/>
        <v>-972.22100528167675</v>
      </c>
      <c r="AH155" s="14">
        <f t="shared" si="245"/>
        <v>35.75</v>
      </c>
      <c r="AI155" s="14">
        <f t="shared" si="256"/>
        <v>33.761111111111113</v>
      </c>
      <c r="AJ155" s="18">
        <f t="shared" si="263"/>
        <v>28.525555555555556</v>
      </c>
      <c r="AK155" s="18">
        <f t="shared" si="257"/>
        <v>5.2355555555555569</v>
      </c>
      <c r="AL155" s="87">
        <f t="shared" si="203"/>
        <v>7.224444444444444</v>
      </c>
      <c r="AM155" s="19"/>
      <c r="AP155" s="37">
        <f t="shared" si="204"/>
        <v>5</v>
      </c>
      <c r="AQ155" s="40">
        <f t="shared" si="205"/>
        <v>7.224444444444444</v>
      </c>
      <c r="AR155" s="40">
        <f t="shared" si="206"/>
        <v>7.224444444444444</v>
      </c>
      <c r="AS155" s="73"/>
      <c r="AT155" s="62">
        <f t="shared" si="258"/>
        <v>-0.11024332113065839</v>
      </c>
      <c r="AU155" s="78">
        <f t="shared" si="259"/>
        <v>-33.9</v>
      </c>
      <c r="AV155" s="62"/>
      <c r="AW155" s="40"/>
    </row>
    <row r="156" spans="1:49" ht="12.75" customHeight="1">
      <c r="A156" s="1">
        <v>9865</v>
      </c>
      <c r="B156" s="1">
        <f t="shared" si="233"/>
        <v>-7915</v>
      </c>
      <c r="C156" s="2">
        <v>27</v>
      </c>
      <c r="F156" s="18">
        <f t="shared" si="237"/>
        <v>-6805.8564775299201</v>
      </c>
      <c r="G156" s="18">
        <f t="shared" si="238"/>
        <v>-6796.3087926326243</v>
      </c>
      <c r="H156" s="14">
        <f t="shared" si="260"/>
        <v>45.85</v>
      </c>
      <c r="I156" s="18">
        <f t="shared" si="264"/>
        <v>46.216666666666669</v>
      </c>
      <c r="J156" s="18">
        <f t="shared" si="265"/>
        <v>53.338888888888896</v>
      </c>
      <c r="K156" s="87">
        <f t="shared" si="275"/>
        <v>-0.36666666666666714</v>
      </c>
      <c r="L156" s="88">
        <f t="shared" si="276"/>
        <v>-7.4888888888888943</v>
      </c>
      <c r="P156" s="37">
        <f t="shared" si="239"/>
        <v>6</v>
      </c>
      <c r="Q156" s="40" t="str">
        <f t="shared" si="267"/>
        <v xml:space="preserve"> </v>
      </c>
      <c r="R156" s="40">
        <f t="shared" si="268"/>
        <v>9.4055555555555586</v>
      </c>
      <c r="S156" s="73"/>
      <c r="T156" s="93">
        <f t="shared" si="246"/>
        <v>-0.67647110129247356</v>
      </c>
      <c r="U156" s="78">
        <f t="shared" ref="U156" si="284">U155</f>
        <v>2</v>
      </c>
      <c r="V156" s="65">
        <f t="shared" si="249"/>
        <v>0.32995538068916136</v>
      </c>
      <c r="W156" s="65">
        <f t="shared" si="250"/>
        <v>4.99</v>
      </c>
      <c r="X156" s="78">
        <f t="shared" si="254"/>
        <v>0</v>
      </c>
      <c r="Y156" s="78">
        <f t="shared" si="235"/>
        <v>0.96483288203063833</v>
      </c>
      <c r="Z156" s="78">
        <f t="shared" si="262"/>
        <v>-11.82</v>
      </c>
      <c r="AA156" s="75"/>
      <c r="AB156" s="65"/>
      <c r="AC156" s="40"/>
      <c r="AD156" s="31"/>
      <c r="AF156" s="18">
        <f t="shared" si="241"/>
        <v>-943.57795058978627</v>
      </c>
      <c r="AG156" s="18">
        <f t="shared" si="242"/>
        <v>-914.93489589789715</v>
      </c>
      <c r="AH156" s="14">
        <f t="shared" si="245"/>
        <v>28.5</v>
      </c>
      <c r="AI156" s="14">
        <f t="shared" si="256"/>
        <v>33.238888888888887</v>
      </c>
      <c r="AJ156" s="18">
        <f t="shared" si="263"/>
        <v>28.634074074074071</v>
      </c>
      <c r="AK156" s="18">
        <f t="shared" si="257"/>
        <v>4.6048148148148158</v>
      </c>
      <c r="AL156" s="87">
        <f t="shared" si="203"/>
        <v>-0.13407407407407135</v>
      </c>
      <c r="AM156" s="19"/>
      <c r="AP156" s="37">
        <f t="shared" si="204"/>
        <v>6</v>
      </c>
      <c r="AQ156" s="40" t="str">
        <f t="shared" si="205"/>
        <v xml:space="preserve"> </v>
      </c>
      <c r="AR156" s="40">
        <f t="shared" si="206"/>
        <v>7.224444444444444</v>
      </c>
      <c r="AS156" s="73"/>
      <c r="AT156" s="62">
        <f t="shared" si="258"/>
        <v>-0.72332086382120753</v>
      </c>
      <c r="AU156" s="78">
        <f t="shared" si="259"/>
        <v>-33.9</v>
      </c>
      <c r="AV156" s="62"/>
      <c r="AW156" s="40"/>
    </row>
    <row r="157" spans="1:49" ht="12.75" customHeight="1">
      <c r="A157" s="1">
        <v>9855</v>
      </c>
      <c r="B157" s="1">
        <f t="shared" si="233"/>
        <v>-7905</v>
      </c>
      <c r="C157" s="2">
        <v>36.799999999999997</v>
      </c>
      <c r="F157" s="18">
        <f t="shared" si="237"/>
        <v>-6786.7611077353267</v>
      </c>
      <c r="G157" s="18">
        <f t="shared" si="238"/>
        <v>-6777.213422838031</v>
      </c>
      <c r="H157" s="14">
        <f t="shared" si="260"/>
        <v>54.6</v>
      </c>
      <c r="I157" s="18">
        <f t="shared" si="264"/>
        <v>49.9</v>
      </c>
      <c r="J157" s="18">
        <f t="shared" si="265"/>
        <v>50.74444444444444</v>
      </c>
      <c r="K157" s="87">
        <f t="shared" si="275"/>
        <v>4.7000000000000028</v>
      </c>
      <c r="L157" s="88">
        <f t="shared" si="276"/>
        <v>3.8555555555555614</v>
      </c>
      <c r="P157" s="37">
        <f t="shared" si="239"/>
        <v>7</v>
      </c>
      <c r="Q157" s="40" t="str">
        <f t="shared" si="267"/>
        <v xml:space="preserve"> </v>
      </c>
      <c r="R157" s="40">
        <f t="shared" si="268"/>
        <v>20.31111111111111</v>
      </c>
      <c r="S157" s="73"/>
      <c r="T157" s="93">
        <f t="shared" si="246"/>
        <v>-0.29956546600161049</v>
      </c>
      <c r="U157" s="78">
        <f t="shared" ref="U157" si="285">U156</f>
        <v>2</v>
      </c>
      <c r="V157" s="65">
        <f t="shared" si="249"/>
        <v>-0.85856520042536377</v>
      </c>
      <c r="W157" s="65">
        <f t="shared" si="250"/>
        <v>4.99</v>
      </c>
      <c r="X157" s="78">
        <f t="shared" si="254"/>
        <v>0</v>
      </c>
      <c r="Y157" s="78">
        <f t="shared" si="235"/>
        <v>0.57013911225998559</v>
      </c>
      <c r="Z157" s="78">
        <f t="shared" si="262"/>
        <v>-11.82</v>
      </c>
      <c r="AA157" s="75"/>
      <c r="AB157" s="65"/>
      <c r="AC157" s="40"/>
      <c r="AD157" s="31"/>
      <c r="AF157" s="18">
        <f t="shared" si="241"/>
        <v>-886.29184120600667</v>
      </c>
      <c r="AG157" s="18">
        <f t="shared" si="242"/>
        <v>-857.64878651411755</v>
      </c>
      <c r="AH157" s="14">
        <f t="shared" si="245"/>
        <v>35.466666666666669</v>
      </c>
      <c r="AI157" s="14">
        <f t="shared" si="256"/>
        <v>24.166666666666668</v>
      </c>
      <c r="AJ157" s="18">
        <f t="shared" si="263"/>
        <v>29.364074074074079</v>
      </c>
      <c r="AK157" s="18">
        <f t="shared" si="257"/>
        <v>-5.197407407407411</v>
      </c>
      <c r="AL157" s="87">
        <f t="shared" si="203"/>
        <v>6.1025925925925897</v>
      </c>
      <c r="AM157" s="19"/>
      <c r="AP157" s="37">
        <f t="shared" si="204"/>
        <v>7</v>
      </c>
      <c r="AQ157" s="40" t="str">
        <f t="shared" si="205"/>
        <v xml:space="preserve"> </v>
      </c>
      <c r="AR157" s="40">
        <f t="shared" si="206"/>
        <v>7.224444444444444</v>
      </c>
      <c r="AS157" s="73"/>
      <c r="AT157" s="62">
        <f t="shared" si="258"/>
        <v>-0.99794853551385254</v>
      </c>
      <c r="AU157" s="78">
        <f t="shared" si="259"/>
        <v>-33.9</v>
      </c>
      <c r="AV157" s="62"/>
      <c r="AW157" s="40"/>
    </row>
    <row r="158" spans="1:49" ht="12.75" customHeight="1">
      <c r="A158" s="1">
        <v>9845</v>
      </c>
      <c r="B158" s="1">
        <f t="shared" si="233"/>
        <v>-7895</v>
      </c>
      <c r="C158" s="2">
        <v>50.1</v>
      </c>
      <c r="F158" s="18">
        <f t="shared" si="237"/>
        <v>-6767.6657379407334</v>
      </c>
      <c r="G158" s="18">
        <f t="shared" si="238"/>
        <v>-6758.1180530434376</v>
      </c>
      <c r="H158" s="14">
        <f t="shared" si="260"/>
        <v>49.25</v>
      </c>
      <c r="I158" s="18">
        <f t="shared" si="264"/>
        <v>51.333333333333336</v>
      </c>
      <c r="J158" s="18">
        <f t="shared" si="265"/>
        <v>49</v>
      </c>
      <c r="K158" s="87">
        <f t="shared" si="275"/>
        <v>-2.0833333333333357</v>
      </c>
      <c r="L158" s="88">
        <f t="shared" si="276"/>
        <v>0.25</v>
      </c>
      <c r="P158" s="37">
        <f t="shared" si="239"/>
        <v>8</v>
      </c>
      <c r="Q158" s="40" t="str">
        <f t="shared" si="267"/>
        <v xml:space="preserve"> </v>
      </c>
      <c r="R158" s="40">
        <f t="shared" si="268"/>
        <v>20.31111111111111</v>
      </c>
      <c r="S158" s="73"/>
      <c r="T158" s="93">
        <f t="shared" si="246"/>
        <v>0.97603656729414434</v>
      </c>
      <c r="U158" s="78">
        <f t="shared" ref="U158" si="286">U157</f>
        <v>2</v>
      </c>
      <c r="V158" s="65">
        <f t="shared" si="249"/>
        <v>-0.67458853775907113</v>
      </c>
      <c r="W158" s="65">
        <f t="shared" si="250"/>
        <v>4.99</v>
      </c>
      <c r="X158" s="78">
        <f t="shared" si="254"/>
        <v>0</v>
      </c>
      <c r="Y158" s="78">
        <f t="shared" si="235"/>
        <v>-9.1329084527585577E-2</v>
      </c>
      <c r="Z158" s="78">
        <f t="shared" si="262"/>
        <v>-11.82</v>
      </c>
      <c r="AA158" s="75"/>
      <c r="AB158" s="65"/>
      <c r="AC158" s="40"/>
      <c r="AD158" s="31"/>
      <c r="AF158" s="18">
        <f t="shared" si="241"/>
        <v>-829.00573182222706</v>
      </c>
      <c r="AG158" s="18">
        <f t="shared" si="242"/>
        <v>-800.36267713033794</v>
      </c>
      <c r="AH158" s="14">
        <f t="shared" si="245"/>
        <v>8.5333333333333332</v>
      </c>
      <c r="AI158" s="14">
        <f t="shared" si="256"/>
        <v>16.5</v>
      </c>
      <c r="AJ158" s="18">
        <f t="shared" si="263"/>
        <v>30.132592592592598</v>
      </c>
      <c r="AK158" s="18">
        <f t="shared" si="257"/>
        <v>-13.632592592592598</v>
      </c>
      <c r="AL158" s="87">
        <f t="shared" si="203"/>
        <v>-21.599259259259263</v>
      </c>
      <c r="AM158" s="19"/>
      <c r="AP158" s="37">
        <f t="shared" si="204"/>
        <v>8</v>
      </c>
      <c r="AQ158" s="40" t="str">
        <f t="shared" si="205"/>
        <v xml:space="preserve"> </v>
      </c>
      <c r="AR158" s="40">
        <f t="shared" si="206"/>
        <v>12.728888888888896</v>
      </c>
      <c r="AS158" s="73"/>
      <c r="AT158" s="62">
        <f t="shared" si="258"/>
        <v>-0.80562499647701125</v>
      </c>
      <c r="AU158" s="78">
        <f t="shared" si="259"/>
        <v>-33.9</v>
      </c>
      <c r="AV158" s="62"/>
      <c r="AW158" s="40"/>
    </row>
    <row r="159" spans="1:49" ht="12.75" customHeight="1">
      <c r="A159" s="1">
        <v>9835</v>
      </c>
      <c r="B159" s="1">
        <f t="shared" si="233"/>
        <v>-7885</v>
      </c>
      <c r="C159" s="2">
        <v>46.3</v>
      </c>
      <c r="F159" s="18">
        <f t="shared" si="237"/>
        <v>-6748.57036814614</v>
      </c>
      <c r="G159" s="18">
        <f t="shared" si="238"/>
        <v>-6739.0226832488443</v>
      </c>
      <c r="H159" s="14">
        <f t="shared" si="260"/>
        <v>50.150000000000006</v>
      </c>
      <c r="I159" s="18">
        <f t="shared" si="264"/>
        <v>55.666666666666664</v>
      </c>
      <c r="J159" s="18">
        <f t="shared" si="265"/>
        <v>49.005555555555553</v>
      </c>
      <c r="K159" s="87">
        <f t="shared" si="275"/>
        <v>-5.5166666666666586</v>
      </c>
      <c r="L159" s="88">
        <f t="shared" si="276"/>
        <v>1.1444444444444528</v>
      </c>
      <c r="P159" s="37">
        <f t="shared" si="239"/>
        <v>9</v>
      </c>
      <c r="Q159" s="40" t="str">
        <f t="shared" si="267"/>
        <v xml:space="preserve"> </v>
      </c>
      <c r="R159" s="40">
        <f t="shared" si="268"/>
        <v>20.31111111111111</v>
      </c>
      <c r="S159" s="73"/>
      <c r="T159" s="93">
        <f t="shared" si="246"/>
        <v>-0.6764711012925414</v>
      </c>
      <c r="U159" s="78">
        <f t="shared" ref="U159" si="287">U158</f>
        <v>2</v>
      </c>
      <c r="V159" s="65">
        <f t="shared" si="249"/>
        <v>0.58778136551589444</v>
      </c>
      <c r="W159" s="65">
        <f t="shared" si="250"/>
        <v>4.99</v>
      </c>
      <c r="X159" s="78">
        <f t="shared" si="254"/>
        <v>0</v>
      </c>
      <c r="Y159" s="78">
        <f t="shared" si="235"/>
        <v>-0.71006338765494137</v>
      </c>
      <c r="Z159" s="78">
        <f t="shared" si="262"/>
        <v>-11.82</v>
      </c>
      <c r="AA159" s="75"/>
      <c r="AB159" s="65"/>
      <c r="AC159" s="40"/>
      <c r="AD159" s="31"/>
      <c r="AF159" s="18">
        <f t="shared" si="241"/>
        <v>-771.71962243844746</v>
      </c>
      <c r="AG159" s="18">
        <f t="shared" si="242"/>
        <v>-743.07656774655834</v>
      </c>
      <c r="AH159" s="14">
        <f t="shared" si="245"/>
        <v>5.5</v>
      </c>
      <c r="AI159" s="14">
        <f t="shared" si="256"/>
        <v>15.29777777777778</v>
      </c>
      <c r="AJ159" s="18">
        <f t="shared" si="263"/>
        <v>29.86</v>
      </c>
      <c r="AK159" s="18">
        <f t="shared" si="257"/>
        <v>-14.56222222222222</v>
      </c>
      <c r="AL159" s="87">
        <f t="shared" si="203"/>
        <v>-24.36</v>
      </c>
      <c r="AM159" s="19"/>
      <c r="AP159" s="37">
        <f t="shared" si="204"/>
        <v>9</v>
      </c>
      <c r="AQ159" s="40" t="str">
        <f t="shared" si="205"/>
        <v xml:space="preserve"> </v>
      </c>
      <c r="AR159" s="40">
        <f t="shared" si="206"/>
        <v>16.71037037037037</v>
      </c>
      <c r="AS159" s="73"/>
      <c r="AT159" s="62">
        <f t="shared" si="258"/>
        <v>-0.23634056806406967</v>
      </c>
      <c r="AU159" s="78">
        <f t="shared" si="259"/>
        <v>-33.9</v>
      </c>
      <c r="AV159" s="62"/>
      <c r="AW159" s="40"/>
    </row>
    <row r="160" spans="1:49" ht="12.75" customHeight="1">
      <c r="A160" s="1">
        <v>9825</v>
      </c>
      <c r="B160" s="1">
        <f t="shared" si="233"/>
        <v>-7875</v>
      </c>
      <c r="C160" s="2">
        <v>39.700000000000003</v>
      </c>
      <c r="F160" s="18">
        <f t="shared" si="237"/>
        <v>-6729.4749983515467</v>
      </c>
      <c r="G160" s="18">
        <f t="shared" si="238"/>
        <v>-6719.9273134542509</v>
      </c>
      <c r="H160" s="14">
        <f t="shared" si="260"/>
        <v>67.599999999999994</v>
      </c>
      <c r="I160" s="18">
        <f t="shared" si="264"/>
        <v>56.15</v>
      </c>
      <c r="J160" s="18">
        <f t="shared" si="265"/>
        <v>47.288888888888884</v>
      </c>
      <c r="K160" s="87">
        <f t="shared" si="275"/>
        <v>11.449999999999996</v>
      </c>
      <c r="L160" s="88">
        <f t="shared" si="276"/>
        <v>20.31111111111111</v>
      </c>
      <c r="P160" s="37">
        <f t="shared" si="239"/>
        <v>1</v>
      </c>
      <c r="Q160" s="40">
        <f t="shared" si="267"/>
        <v>20.31111111111111</v>
      </c>
      <c r="R160" s="40">
        <f t="shared" si="268"/>
        <v>20.31111111111111</v>
      </c>
      <c r="S160" s="73"/>
      <c r="T160" s="93">
        <f t="shared" si="246"/>
        <v>-0.29956546600152256</v>
      </c>
      <c r="U160" s="78">
        <f t="shared" ref="U160" si="288">U159</f>
        <v>2</v>
      </c>
      <c r="V160" s="65">
        <f t="shared" si="249"/>
        <v>0.91052745953713099</v>
      </c>
      <c r="W160" s="65">
        <f t="shared" si="250"/>
        <v>4.99</v>
      </c>
      <c r="X160" s="78">
        <f t="shared" si="254"/>
        <v>0</v>
      </c>
      <c r="Y160" s="78">
        <f t="shared" si="235"/>
        <v>-0.99655114022303737</v>
      </c>
      <c r="Z160" s="78">
        <f t="shared" si="262"/>
        <v>-11.82</v>
      </c>
      <c r="AA160" s="75"/>
      <c r="AB160" s="65"/>
      <c r="AC160" s="40"/>
      <c r="AD160" s="31"/>
      <c r="AF160" s="18">
        <f t="shared" si="241"/>
        <v>-714.43351305466786</v>
      </c>
      <c r="AG160" s="18">
        <f t="shared" si="242"/>
        <v>-685.79045836277874</v>
      </c>
      <c r="AH160" s="14">
        <f t="shared" si="245"/>
        <v>31.860000000000003</v>
      </c>
      <c r="AI160" s="14">
        <f t="shared" si="256"/>
        <v>26.97</v>
      </c>
      <c r="AJ160" s="18">
        <f t="shared" si="263"/>
        <v>31.574814814814815</v>
      </c>
      <c r="AK160" s="18">
        <f t="shared" si="257"/>
        <v>-4.6048148148148158</v>
      </c>
      <c r="AL160" s="87">
        <f t="shared" si="203"/>
        <v>0.28518518518518832</v>
      </c>
      <c r="AM160" s="19"/>
      <c r="AP160" s="37">
        <f t="shared" si="204"/>
        <v>1</v>
      </c>
      <c r="AQ160" s="40" t="str">
        <f t="shared" si="205"/>
        <v xml:space="preserve"> </v>
      </c>
      <c r="AR160" s="40">
        <f t="shared" si="206"/>
        <v>16.71037037037037</v>
      </c>
      <c r="AS160" s="73"/>
      <c r="AT160" s="62">
        <f t="shared" si="258"/>
        <v>0.44353023877888464</v>
      </c>
      <c r="AU160" s="78">
        <f t="shared" si="259"/>
        <v>-33.9</v>
      </c>
      <c r="AV160" s="62"/>
      <c r="AW160" s="40"/>
    </row>
    <row r="161" spans="1:49" ht="12.75" customHeight="1">
      <c r="A161" s="1">
        <v>9815</v>
      </c>
      <c r="B161" s="1">
        <f t="shared" si="233"/>
        <v>-7865</v>
      </c>
      <c r="C161" s="2">
        <v>47.4</v>
      </c>
      <c r="F161" s="18">
        <f t="shared" si="237"/>
        <v>-6710.3796285569533</v>
      </c>
      <c r="G161" s="18">
        <f t="shared" si="238"/>
        <v>-6700.8319436596576</v>
      </c>
      <c r="H161" s="14">
        <f t="shared" si="260"/>
        <v>50.7</v>
      </c>
      <c r="I161" s="18">
        <f t="shared" si="264"/>
        <v>53.75</v>
      </c>
      <c r="J161" s="18">
        <f t="shared" si="265"/>
        <v>46.43333333333333</v>
      </c>
      <c r="K161" s="87">
        <f t="shared" si="275"/>
        <v>-3.0499999999999972</v>
      </c>
      <c r="L161" s="88">
        <f t="shared" si="276"/>
        <v>4.2666666666666728</v>
      </c>
      <c r="P161" s="37">
        <f t="shared" si="239"/>
        <v>2</v>
      </c>
      <c r="Q161" s="40" t="str">
        <f t="shared" si="267"/>
        <v xml:space="preserve"> </v>
      </c>
      <c r="R161" s="40">
        <f t="shared" si="268"/>
        <v>20.31111111111111</v>
      </c>
      <c r="S161" s="73"/>
      <c r="T161" s="93">
        <f t="shared" si="246"/>
        <v>0.97603656729412425</v>
      </c>
      <c r="U161" s="78">
        <f t="shared" ref="U161" si="289">U160</f>
        <v>2</v>
      </c>
      <c r="V161" s="65">
        <f t="shared" si="249"/>
        <v>-0.22229024984563225</v>
      </c>
      <c r="W161" s="65">
        <f t="shared" si="250"/>
        <v>4.99</v>
      </c>
      <c r="X161" s="78">
        <f t="shared" si="254"/>
        <v>0</v>
      </c>
      <c r="Y161" s="78">
        <f t="shared" si="235"/>
        <v>-0.81674153884852352</v>
      </c>
      <c r="Z161" s="78">
        <f t="shared" si="262"/>
        <v>-11.82</v>
      </c>
      <c r="AA161" s="75"/>
      <c r="AB161" s="65"/>
      <c r="AC161" s="40"/>
      <c r="AD161" s="31"/>
      <c r="AF161" s="18">
        <f t="shared" si="241"/>
        <v>-657.14740367088825</v>
      </c>
      <c r="AG161" s="18">
        <f t="shared" si="242"/>
        <v>-628.50434897899913</v>
      </c>
      <c r="AH161" s="14">
        <f t="shared" si="245"/>
        <v>43.550000000000004</v>
      </c>
      <c r="AI161" s="14">
        <f t="shared" si="256"/>
        <v>40.13666666666667</v>
      </c>
      <c r="AJ161" s="18">
        <f t="shared" si="263"/>
        <v>30.821111111111108</v>
      </c>
      <c r="AK161" s="18">
        <f t="shared" si="257"/>
        <v>9.3155555555555623</v>
      </c>
      <c r="AL161" s="87">
        <f t="shared" ref="AL161:AL182" si="290">AH161-AJ161</f>
        <v>12.728888888888896</v>
      </c>
      <c r="AM161" s="19"/>
      <c r="AP161" s="37">
        <f t="shared" ref="AP161:AP182" si="291">IF(AP160=9, 1, AP160+1)</f>
        <v>2</v>
      </c>
      <c r="AQ161" s="40" t="str">
        <f t="shared" ref="AQ161:AQ182" si="292">IF(AL161=AR161, AL161," ")</f>
        <v xml:space="preserve"> </v>
      </c>
      <c r="AR161" s="40">
        <f t="shared" ref="AR161:AR182" si="293">MAX(AL158:AL164)</f>
        <v>16.71037037037037</v>
      </c>
      <c r="AS161" s="73"/>
      <c r="AT161" s="62">
        <f t="shared" si="258"/>
        <v>0.91586831760766618</v>
      </c>
      <c r="AU161" s="78">
        <f t="shared" si="259"/>
        <v>-33.9</v>
      </c>
      <c r="AV161" s="62"/>
      <c r="AW161" s="40"/>
    </row>
    <row r="162" spans="1:49" ht="12.75" customHeight="1">
      <c r="A162" s="1">
        <v>9805</v>
      </c>
      <c r="B162" s="1">
        <f t="shared" si="233"/>
        <v>-7855</v>
      </c>
      <c r="C162" s="2">
        <v>58.9</v>
      </c>
      <c r="F162" s="18">
        <f t="shared" si="237"/>
        <v>-6691.28425876236</v>
      </c>
      <c r="G162" s="18">
        <f t="shared" si="238"/>
        <v>-6681.7365738650642</v>
      </c>
      <c r="H162" s="14">
        <f t="shared" si="260"/>
        <v>42.95</v>
      </c>
      <c r="I162" s="18">
        <f t="shared" si="264"/>
        <v>45.133333333333333</v>
      </c>
      <c r="J162" s="18">
        <f t="shared" si="265"/>
        <v>44.588888888888881</v>
      </c>
      <c r="K162" s="87">
        <f t="shared" si="275"/>
        <v>-2.18333333333333</v>
      </c>
      <c r="L162" s="88">
        <f t="shared" si="276"/>
        <v>-1.6388888888888786</v>
      </c>
      <c r="P162" s="37">
        <f t="shared" si="239"/>
        <v>3</v>
      </c>
      <c r="Q162" s="40" t="str">
        <f t="shared" si="267"/>
        <v xml:space="preserve"> </v>
      </c>
      <c r="R162" s="40">
        <f t="shared" si="268"/>
        <v>20.31111111111111</v>
      </c>
      <c r="S162" s="73"/>
      <c r="T162" s="93">
        <f t="shared" si="246"/>
        <v>-0.67647110129252552</v>
      </c>
      <c r="U162" s="78">
        <f t="shared" ref="U162" si="294">U161</f>
        <v>2</v>
      </c>
      <c r="V162" s="65">
        <f t="shared" si="249"/>
        <v>-0.99975608253767423</v>
      </c>
      <c r="W162" s="65">
        <f t="shared" si="250"/>
        <v>4.99</v>
      </c>
      <c r="X162" s="78">
        <f t="shared" si="254"/>
        <v>0</v>
      </c>
      <c r="Y162" s="78">
        <f t="shared" si="235"/>
        <v>-0.25476949437568247</v>
      </c>
      <c r="Z162" s="78">
        <f t="shared" si="262"/>
        <v>-11.82</v>
      </c>
      <c r="AA162" s="75"/>
      <c r="AB162" s="65"/>
      <c r="AC162" s="40"/>
      <c r="AD162" s="31"/>
      <c r="AF162" s="18">
        <f t="shared" si="241"/>
        <v>-599.86129428710865</v>
      </c>
      <c r="AG162" s="18">
        <f t="shared" si="242"/>
        <v>-571.21823959521953</v>
      </c>
      <c r="AH162" s="14">
        <f t="shared" si="245"/>
        <v>45</v>
      </c>
      <c r="AI162" s="14">
        <f t="shared" si="256"/>
        <v>41.043333333333344</v>
      </c>
      <c r="AJ162" s="18">
        <f t="shared" si="263"/>
        <v>28.28962962962963</v>
      </c>
      <c r="AK162" s="18">
        <f t="shared" si="257"/>
        <v>12.753703703703714</v>
      </c>
      <c r="AL162" s="87">
        <f t="shared" si="290"/>
        <v>16.71037037037037</v>
      </c>
      <c r="AM162" s="19"/>
      <c r="AP162" s="37">
        <f t="shared" si="291"/>
        <v>3</v>
      </c>
      <c r="AQ162" s="40">
        <f t="shared" si="292"/>
        <v>16.71037037037037</v>
      </c>
      <c r="AR162" s="40">
        <f t="shared" si="293"/>
        <v>16.71037037037037</v>
      </c>
      <c r="AS162" s="73"/>
      <c r="AT162" s="62">
        <f t="shared" si="258"/>
        <v>0.95966143188527819</v>
      </c>
      <c r="AU162" s="78">
        <f t="shared" si="259"/>
        <v>-33.9</v>
      </c>
      <c r="AV162" s="62"/>
      <c r="AW162" s="40"/>
    </row>
    <row r="163" spans="1:49" ht="12.75" customHeight="1">
      <c r="A163" s="1">
        <v>9795</v>
      </c>
      <c r="B163" s="1">
        <f t="shared" si="233"/>
        <v>-7845</v>
      </c>
      <c r="C163" s="2">
        <v>53.9</v>
      </c>
      <c r="F163" s="18">
        <f t="shared" si="237"/>
        <v>-6672.1888889677666</v>
      </c>
      <c r="G163" s="18">
        <f t="shared" si="238"/>
        <v>-6662.6412040704708</v>
      </c>
      <c r="H163" s="14">
        <f t="shared" si="260"/>
        <v>41.75</v>
      </c>
      <c r="I163" s="18">
        <f t="shared" si="264"/>
        <v>35.81666666666667</v>
      </c>
      <c r="J163" s="18">
        <f t="shared" si="265"/>
        <v>42.505555555555553</v>
      </c>
      <c r="K163" s="87">
        <f t="shared" si="275"/>
        <v>5.93333333333333</v>
      </c>
      <c r="L163" s="88">
        <f t="shared" si="276"/>
        <v>-0.75555555555555287</v>
      </c>
      <c r="P163" s="37">
        <f t="shared" si="239"/>
        <v>4</v>
      </c>
      <c r="Q163" s="40" t="str">
        <f t="shared" si="267"/>
        <v xml:space="preserve"> </v>
      </c>
      <c r="R163" s="40">
        <f t="shared" si="268"/>
        <v>20.31111111111111</v>
      </c>
      <c r="S163" s="73"/>
      <c r="T163" s="93">
        <f t="shared" si="246"/>
        <v>-0.29956546600143469</v>
      </c>
      <c r="U163" s="78">
        <f t="shared" ref="U163" si="295">U162</f>
        <v>2</v>
      </c>
      <c r="V163" s="65">
        <f t="shared" si="249"/>
        <v>-0.1790177636331555</v>
      </c>
      <c r="W163" s="65">
        <f t="shared" si="250"/>
        <v>4.99</v>
      </c>
      <c r="X163" s="78">
        <f t="shared" si="254"/>
        <v>0</v>
      </c>
      <c r="Y163" s="78">
        <f t="shared" si="235"/>
        <v>0.4264120279631235</v>
      </c>
      <c r="Z163" s="78">
        <f t="shared" si="262"/>
        <v>-11.82</v>
      </c>
      <c r="AA163" s="75"/>
      <c r="AB163" s="65"/>
      <c r="AC163" s="40"/>
      <c r="AD163" s="31"/>
      <c r="AF163" s="18">
        <f t="shared" si="241"/>
        <v>-542.57518490332905</v>
      </c>
      <c r="AG163" s="18">
        <f t="shared" si="242"/>
        <v>-513.93213021143993</v>
      </c>
      <c r="AH163" s="14">
        <f t="shared" si="245"/>
        <v>34.580000000000005</v>
      </c>
      <c r="AI163" s="14">
        <f t="shared" si="256"/>
        <v>43.587777777777781</v>
      </c>
      <c r="AJ163" s="18">
        <f t="shared" si="263"/>
        <v>32.39925925925926</v>
      </c>
      <c r="AK163" s="18">
        <f t="shared" si="257"/>
        <v>11.188518518518521</v>
      </c>
      <c r="AL163" s="87">
        <f t="shared" si="290"/>
        <v>2.1807407407407453</v>
      </c>
      <c r="AM163" s="19"/>
      <c r="AP163" s="37">
        <f t="shared" si="291"/>
        <v>4</v>
      </c>
      <c r="AQ163" s="40" t="str">
        <f t="shared" si="292"/>
        <v xml:space="preserve"> </v>
      </c>
      <c r="AR163" s="40">
        <f t="shared" si="293"/>
        <v>16.71037037037037</v>
      </c>
      <c r="AS163" s="73"/>
      <c r="AT163" s="62">
        <f t="shared" si="258"/>
        <v>0.55441829673497578</v>
      </c>
      <c r="AU163" s="78">
        <f t="shared" si="259"/>
        <v>-33.9</v>
      </c>
      <c r="AV163" s="62"/>
      <c r="AW163" s="40"/>
    </row>
    <row r="164" spans="1:49" ht="12.75" customHeight="1">
      <c r="A164" s="1">
        <v>9785</v>
      </c>
      <c r="B164" s="1">
        <f t="shared" si="233"/>
        <v>-7835</v>
      </c>
      <c r="C164" s="2">
        <v>44.5</v>
      </c>
      <c r="F164" s="18">
        <f t="shared" si="237"/>
        <v>-6653.0935191731733</v>
      </c>
      <c r="G164" s="18">
        <f t="shared" si="238"/>
        <v>-6643.5458342758775</v>
      </c>
      <c r="H164" s="14">
        <f t="shared" si="260"/>
        <v>22.75</v>
      </c>
      <c r="I164" s="18">
        <f t="shared" si="264"/>
        <v>34.216666666666669</v>
      </c>
      <c r="J164" s="18">
        <f t="shared" si="265"/>
        <v>40.827777777777776</v>
      </c>
      <c r="K164" s="87">
        <f t="shared" si="275"/>
        <v>-11.466666666666669</v>
      </c>
      <c r="L164" s="88">
        <f t="shared" si="276"/>
        <v>-18.077777777777776</v>
      </c>
      <c r="P164" s="37">
        <f t="shared" si="239"/>
        <v>5</v>
      </c>
      <c r="Q164" s="40" t="str">
        <f t="shared" si="267"/>
        <v xml:space="preserve"> </v>
      </c>
      <c r="R164" s="40">
        <f t="shared" si="268"/>
        <v>4.2666666666666728</v>
      </c>
      <c r="S164" s="73"/>
      <c r="T164" s="93">
        <f t="shared" si="246"/>
        <v>0.97603656729410426</v>
      </c>
      <c r="U164" s="78">
        <f t="shared" ref="U164" si="296">U163</f>
        <v>2</v>
      </c>
      <c r="V164" s="65">
        <f t="shared" si="249"/>
        <v>0.92789729182276048</v>
      </c>
      <c r="W164" s="65">
        <f t="shared" si="250"/>
        <v>4.99</v>
      </c>
      <c r="X164" s="78">
        <f t="shared" si="254"/>
        <v>0</v>
      </c>
      <c r="Y164" s="78">
        <f t="shared" si="235"/>
        <v>0.90807062337612576</v>
      </c>
      <c r="Z164" s="78">
        <f t="shared" si="262"/>
        <v>-11.82</v>
      </c>
      <c r="AA164" s="75"/>
      <c r="AB164" s="65"/>
      <c r="AC164" s="40"/>
      <c r="AD164" s="31"/>
      <c r="AF164" s="18">
        <f t="shared" si="241"/>
        <v>-485.28907551954944</v>
      </c>
      <c r="AG164" s="18">
        <f t="shared" si="242"/>
        <v>-456.64602082766032</v>
      </c>
      <c r="AH164" s="14">
        <f t="shared" si="245"/>
        <v>51.183333333333337</v>
      </c>
      <c r="AI164" s="14">
        <f t="shared" si="256"/>
        <v>35.826666666666675</v>
      </c>
      <c r="AJ164" s="18">
        <f t="shared" si="263"/>
        <v>35.954814814814817</v>
      </c>
      <c r="AK164" s="18">
        <f t="shared" si="257"/>
        <v>-0.12814814814814213</v>
      </c>
      <c r="AL164" s="87">
        <f t="shared" si="290"/>
        <v>15.22851851851852</v>
      </c>
      <c r="AM164" s="19"/>
      <c r="AP164" s="37">
        <f t="shared" si="291"/>
        <v>5</v>
      </c>
      <c r="AQ164" s="40" t="str">
        <f t="shared" si="292"/>
        <v xml:space="preserve"> </v>
      </c>
      <c r="AR164" s="40">
        <f t="shared" si="293"/>
        <v>16.71037037037037</v>
      </c>
      <c r="AS164" s="73"/>
      <c r="AT164" s="62">
        <f t="shared" si="258"/>
        <v>-0.11024332113064403</v>
      </c>
      <c r="AU164" s="78">
        <f t="shared" si="259"/>
        <v>-33.9</v>
      </c>
      <c r="AV164" s="62"/>
      <c r="AW164" s="40"/>
    </row>
    <row r="165" spans="1:49" ht="12.75" customHeight="1">
      <c r="A165" s="1">
        <v>9775</v>
      </c>
      <c r="B165" s="1">
        <f t="shared" si="233"/>
        <v>-7825</v>
      </c>
      <c r="C165" s="2">
        <v>42</v>
      </c>
      <c r="F165" s="18">
        <f t="shared" si="237"/>
        <v>-6633.9981493785799</v>
      </c>
      <c r="G165" s="18">
        <f t="shared" si="238"/>
        <v>-6624.4504644812841</v>
      </c>
      <c r="H165" s="14">
        <f t="shared" si="260"/>
        <v>38.15</v>
      </c>
      <c r="I165" s="18">
        <f t="shared" si="264"/>
        <v>32.966666666666669</v>
      </c>
      <c r="J165" s="18">
        <f t="shared" si="265"/>
        <v>38.75555555555556</v>
      </c>
      <c r="K165" s="87">
        <f t="shared" si="275"/>
        <v>5.18333333333333</v>
      </c>
      <c r="L165" s="88">
        <f t="shared" si="276"/>
        <v>-0.6055555555555614</v>
      </c>
      <c r="P165" s="37">
        <f t="shared" si="239"/>
        <v>6</v>
      </c>
      <c r="Q165" s="40">
        <f t="shared" si="267"/>
        <v>-0.6055555555555614</v>
      </c>
      <c r="R165" s="40">
        <f t="shared" si="268"/>
        <v>-0.6055555555555614</v>
      </c>
      <c r="S165" s="73"/>
      <c r="T165" s="93">
        <f t="shared" si="246"/>
        <v>-0.67647110129259336</v>
      </c>
      <c r="U165" s="78">
        <f t="shared" ref="U165" si="297">U164</f>
        <v>2</v>
      </c>
      <c r="V165" s="65">
        <f t="shared" si="249"/>
        <v>0.55148123287121498</v>
      </c>
      <c r="W165" s="65">
        <f t="shared" si="250"/>
        <v>4.99</v>
      </c>
      <c r="X165" s="78">
        <f t="shared" si="254"/>
        <v>0</v>
      </c>
      <c r="Y165" s="78">
        <f t="shared" si="235"/>
        <v>0.96483288203061413</v>
      </c>
      <c r="Z165" s="78">
        <f t="shared" si="262"/>
        <v>-11.82</v>
      </c>
      <c r="AA165" s="75"/>
      <c r="AB165" s="65"/>
      <c r="AC165" s="40"/>
      <c r="AD165" s="31"/>
      <c r="AF165" s="18">
        <f t="shared" si="241"/>
        <v>-428.00296613576984</v>
      </c>
      <c r="AG165" s="18">
        <f t="shared" si="242"/>
        <v>-399.35991144388072</v>
      </c>
      <c r="AH165" s="14">
        <f t="shared" si="245"/>
        <v>21.716666666666665</v>
      </c>
      <c r="AI165" s="14">
        <f t="shared" si="256"/>
        <v>28.527777777777782</v>
      </c>
      <c r="AJ165" s="18">
        <f t="shared" si="263"/>
        <v>35.074074074074076</v>
      </c>
      <c r="AK165" s="18">
        <f t="shared" si="257"/>
        <v>-6.5462962962962941</v>
      </c>
      <c r="AL165" s="87">
        <f t="shared" si="290"/>
        <v>-13.357407407407411</v>
      </c>
      <c r="AM165" s="19"/>
      <c r="AP165" s="37">
        <f t="shared" si="291"/>
        <v>6</v>
      </c>
      <c r="AQ165" s="40" t="str">
        <f t="shared" si="292"/>
        <v xml:space="preserve"> </v>
      </c>
      <c r="AR165" s="40">
        <f t="shared" si="293"/>
        <v>16.71037037037037</v>
      </c>
      <c r="AS165" s="73"/>
      <c r="AT165" s="62">
        <f t="shared" si="258"/>
        <v>-0.72332086382119765</v>
      </c>
      <c r="AU165" s="78">
        <f t="shared" si="259"/>
        <v>-33.9</v>
      </c>
      <c r="AV165" s="62"/>
      <c r="AW165" s="40"/>
    </row>
    <row r="166" spans="1:49" ht="12.75" customHeight="1">
      <c r="A166" s="1">
        <v>9765</v>
      </c>
      <c r="B166" s="1">
        <f t="shared" si="233"/>
        <v>-7815</v>
      </c>
      <c r="C166" s="2">
        <v>44.4</v>
      </c>
      <c r="F166" s="18">
        <f t="shared" si="237"/>
        <v>-6614.9027795839866</v>
      </c>
      <c r="G166" s="18">
        <f t="shared" si="238"/>
        <v>-6605.3550946866908</v>
      </c>
      <c r="H166" s="14">
        <f t="shared" si="260"/>
        <v>38</v>
      </c>
      <c r="I166" s="18">
        <f t="shared" si="264"/>
        <v>35.550000000000004</v>
      </c>
      <c r="J166" s="18">
        <f t="shared" si="265"/>
        <v>38.699999999999996</v>
      </c>
      <c r="K166" s="87">
        <f t="shared" si="275"/>
        <v>2.4499999999999957</v>
      </c>
      <c r="L166" s="88">
        <f t="shared" si="276"/>
        <v>-0.69999999999999574</v>
      </c>
      <c r="P166" s="37">
        <f t="shared" si="239"/>
        <v>7</v>
      </c>
      <c r="Q166" s="40" t="str">
        <f t="shared" si="267"/>
        <v xml:space="preserve"> </v>
      </c>
      <c r="R166" s="40">
        <f t="shared" si="268"/>
        <v>9.5166666666666728</v>
      </c>
      <c r="S166" s="73"/>
      <c r="T166" s="93">
        <f t="shared" si="246"/>
        <v>-0.29956546600156375</v>
      </c>
      <c r="U166" s="78">
        <f t="shared" ref="U166" si="298">U165</f>
        <v>2</v>
      </c>
      <c r="V166" s="65">
        <f t="shared" si="249"/>
        <v>-0.70652945830822711</v>
      </c>
      <c r="W166" s="65">
        <f t="shared" si="250"/>
        <v>4.99</v>
      </c>
      <c r="X166" s="78">
        <f t="shared" si="254"/>
        <v>0</v>
      </c>
      <c r="Y166" s="78">
        <f t="shared" si="235"/>
        <v>0.57013911225990987</v>
      </c>
      <c r="Z166" s="78">
        <f t="shared" si="262"/>
        <v>-11.82</v>
      </c>
      <c r="AA166" s="75"/>
      <c r="AB166" s="65"/>
      <c r="AC166" s="40"/>
      <c r="AD166" s="31"/>
      <c r="AF166" s="18">
        <f t="shared" si="241"/>
        <v>-370.71685675199024</v>
      </c>
      <c r="AG166" s="18">
        <f t="shared" si="242"/>
        <v>-342.07380206010112</v>
      </c>
      <c r="AH166" s="14">
        <f t="shared" si="245"/>
        <v>12.683333333333332</v>
      </c>
      <c r="AI166" s="14">
        <f t="shared" si="256"/>
        <v>26.639999999999997</v>
      </c>
      <c r="AJ166" s="18">
        <f t="shared" si="263"/>
        <v>33.985185185185188</v>
      </c>
      <c r="AK166" s="18">
        <f t="shared" si="257"/>
        <v>-7.3451851851851906</v>
      </c>
      <c r="AL166" s="87">
        <f t="shared" si="290"/>
        <v>-21.301851851851858</v>
      </c>
      <c r="AM166" s="19"/>
      <c r="AP166" s="37">
        <f t="shared" si="291"/>
        <v>7</v>
      </c>
      <c r="AQ166" s="40" t="str">
        <f t="shared" si="292"/>
        <v xml:space="preserve"> </v>
      </c>
      <c r="AR166" s="40">
        <f t="shared" si="293"/>
        <v>15.22851851851852</v>
      </c>
      <c r="AS166" s="73"/>
      <c r="AT166" s="62">
        <f t="shared" si="258"/>
        <v>-0.99794853551385165</v>
      </c>
      <c r="AU166" s="78">
        <f t="shared" si="259"/>
        <v>-33.9</v>
      </c>
      <c r="AV166" s="62"/>
      <c r="AW166" s="40"/>
    </row>
    <row r="167" spans="1:49" ht="12.75" customHeight="1">
      <c r="A167" s="1">
        <v>9755</v>
      </c>
      <c r="B167" s="1">
        <f t="shared" si="233"/>
        <v>-7805</v>
      </c>
      <c r="C167" s="2">
        <v>47.3</v>
      </c>
      <c r="F167" s="18">
        <f t="shared" si="237"/>
        <v>-6595.8074097893932</v>
      </c>
      <c r="G167" s="18">
        <f t="shared" si="238"/>
        <v>-6586.2597248920974</v>
      </c>
      <c r="H167" s="14">
        <f t="shared" si="260"/>
        <v>30.5</v>
      </c>
      <c r="I167" s="18">
        <f t="shared" si="264"/>
        <v>34.516666666666666</v>
      </c>
      <c r="J167" s="18">
        <f t="shared" si="265"/>
        <v>38.877777777777773</v>
      </c>
      <c r="K167" s="87">
        <f t="shared" si="275"/>
        <v>-4.0166666666666657</v>
      </c>
      <c r="L167" s="88">
        <f t="shared" si="276"/>
        <v>-8.3777777777777729</v>
      </c>
      <c r="P167" s="37">
        <f t="shared" si="239"/>
        <v>8</v>
      </c>
      <c r="Q167" s="40" t="str">
        <f t="shared" si="267"/>
        <v xml:space="preserve"> </v>
      </c>
      <c r="R167" s="40">
        <f t="shared" si="268"/>
        <v>12.955555555555563</v>
      </c>
      <c r="S167" s="73"/>
      <c r="T167" s="93">
        <f t="shared" si="246"/>
        <v>0.97603656729408417</v>
      </c>
      <c r="U167" s="78">
        <f t="shared" ref="U167" si="299">U166</f>
        <v>2</v>
      </c>
      <c r="V167" s="65">
        <f t="shared" si="249"/>
        <v>-0.8350863424877415</v>
      </c>
      <c r="W167" s="65">
        <f t="shared" si="250"/>
        <v>4.99</v>
      </c>
      <c r="X167" s="78">
        <f t="shared" si="254"/>
        <v>0</v>
      </c>
      <c r="Y167" s="78">
        <f t="shared" si="235"/>
        <v>-9.1329084527620716E-2</v>
      </c>
      <c r="Z167" s="78">
        <f t="shared" si="262"/>
        <v>-11.82</v>
      </c>
      <c r="AA167" s="75"/>
      <c r="AB167" s="65"/>
      <c r="AC167" s="40"/>
      <c r="AD167" s="31"/>
      <c r="AF167" s="18">
        <f t="shared" si="241"/>
        <v>-313.43074736821063</v>
      </c>
      <c r="AG167" s="18">
        <f t="shared" si="242"/>
        <v>-284.78769267632151</v>
      </c>
      <c r="AH167" s="14">
        <f t="shared" si="245"/>
        <v>45.519999999999996</v>
      </c>
      <c r="AI167" s="14">
        <f t="shared" si="256"/>
        <v>31.901111111111106</v>
      </c>
      <c r="AJ167" s="18">
        <f t="shared" si="263"/>
        <v>32.494074074074071</v>
      </c>
      <c r="AK167" s="18">
        <f t="shared" si="257"/>
        <v>-0.59296296296296447</v>
      </c>
      <c r="AL167" s="87">
        <f t="shared" si="290"/>
        <v>13.025925925925925</v>
      </c>
      <c r="AM167" s="19"/>
      <c r="AP167" s="37">
        <f t="shared" si="291"/>
        <v>8</v>
      </c>
      <c r="AQ167" s="40" t="str">
        <f t="shared" si="292"/>
        <v xml:space="preserve"> </v>
      </c>
      <c r="AR167" s="40">
        <f t="shared" si="293"/>
        <v>15.22851851851852</v>
      </c>
      <c r="AS167" s="73"/>
      <c r="AT167" s="62">
        <f t="shared" si="258"/>
        <v>-0.80562499647701979</v>
      </c>
      <c r="AU167" s="78">
        <f t="shared" si="259"/>
        <v>-33.9</v>
      </c>
      <c r="AV167" s="62"/>
      <c r="AW167" s="40"/>
    </row>
    <row r="168" spans="1:49" ht="12.75" customHeight="1">
      <c r="A168" s="1">
        <v>9745</v>
      </c>
      <c r="B168" s="1">
        <f t="shared" si="233"/>
        <v>-7795</v>
      </c>
      <c r="C168" s="2">
        <v>49</v>
      </c>
      <c r="F168" s="18">
        <f t="shared" si="237"/>
        <v>-6576.7120399947999</v>
      </c>
      <c r="G168" s="18">
        <f t="shared" si="238"/>
        <v>-6567.1643550975041</v>
      </c>
      <c r="H168" s="14">
        <f t="shared" si="260"/>
        <v>35.049999999999997</v>
      </c>
      <c r="I168" s="18">
        <f t="shared" si="264"/>
        <v>38.166666666666664</v>
      </c>
      <c r="J168" s="18">
        <f t="shared" si="265"/>
        <v>38.772222222222219</v>
      </c>
      <c r="K168" s="87">
        <f t="shared" si="275"/>
        <v>-3.1166666666666671</v>
      </c>
      <c r="L168" s="88">
        <f t="shared" si="276"/>
        <v>-3.7222222222222214</v>
      </c>
      <c r="P168" s="37">
        <f t="shared" si="239"/>
        <v>9</v>
      </c>
      <c r="Q168" s="40" t="str">
        <f t="shared" si="267"/>
        <v xml:space="preserve"> </v>
      </c>
      <c r="R168" s="40">
        <f t="shared" si="268"/>
        <v>12.955555555555563</v>
      </c>
      <c r="S168" s="73"/>
      <c r="T168" s="93">
        <f t="shared" si="246"/>
        <v>-0.67647110129266119</v>
      </c>
      <c r="U168" s="78">
        <f t="shared" ref="U168" si="300">U167</f>
        <v>2</v>
      </c>
      <c r="V168" s="65">
        <f t="shared" si="249"/>
        <v>0.37132085388898478</v>
      </c>
      <c r="W168" s="65">
        <f t="shared" si="250"/>
        <v>4.99</v>
      </c>
      <c r="X168" s="78">
        <f t="shared" si="254"/>
        <v>0</v>
      </c>
      <c r="Y168" s="78">
        <f t="shared" si="235"/>
        <v>-0.71006338765500632</v>
      </c>
      <c r="Z168" s="78">
        <f t="shared" si="262"/>
        <v>-11.82</v>
      </c>
      <c r="AA168" s="75"/>
      <c r="AB168" s="65"/>
      <c r="AC168" s="40"/>
      <c r="AD168" s="31"/>
      <c r="AF168" s="18">
        <f t="shared" si="241"/>
        <v>-256.14463798443103</v>
      </c>
      <c r="AG168" s="18">
        <f t="shared" si="242"/>
        <v>-227.50158329254191</v>
      </c>
      <c r="AH168" s="14">
        <f t="shared" si="245"/>
        <v>37.5</v>
      </c>
      <c r="AI168" s="14">
        <f t="shared" si="256"/>
        <v>35.651111111111113</v>
      </c>
      <c r="AJ168" s="18">
        <f t="shared" si="263"/>
        <v>31.946296296296296</v>
      </c>
      <c r="AK168" s="18">
        <f t="shared" si="257"/>
        <v>3.7048148148148172</v>
      </c>
      <c r="AL168" s="87">
        <f t="shared" si="290"/>
        <v>5.5537037037037038</v>
      </c>
      <c r="AM168" s="19"/>
      <c r="AP168" s="37">
        <f t="shared" si="291"/>
        <v>9</v>
      </c>
      <c r="AQ168" s="40" t="str">
        <f t="shared" si="292"/>
        <v xml:space="preserve"> </v>
      </c>
      <c r="AR168" s="40">
        <f t="shared" si="293"/>
        <v>13.025925925925925</v>
      </c>
      <c r="AS168" s="73"/>
      <c r="AT168" s="62">
        <f t="shared" si="258"/>
        <v>-0.23634056806408371</v>
      </c>
      <c r="AU168" s="78">
        <f t="shared" si="259"/>
        <v>-33.9</v>
      </c>
      <c r="AV168" s="62"/>
      <c r="AW168" s="40"/>
    </row>
    <row r="169" spans="1:49" ht="12.75" customHeight="1">
      <c r="A169" s="1">
        <v>9735</v>
      </c>
      <c r="B169" s="1">
        <f t="shared" si="233"/>
        <v>-7785</v>
      </c>
      <c r="C169" s="2">
        <v>50.9</v>
      </c>
      <c r="F169" s="18">
        <f t="shared" si="237"/>
        <v>-6557.6166702002065</v>
      </c>
      <c r="G169" s="18">
        <f t="shared" si="238"/>
        <v>-6548.0689853029107</v>
      </c>
      <c r="H169" s="14">
        <f t="shared" si="260"/>
        <v>48.95</v>
      </c>
      <c r="I169" s="18">
        <f t="shared" si="264"/>
        <v>44.733333333333327</v>
      </c>
      <c r="J169" s="18">
        <f t="shared" si="265"/>
        <v>39.43333333333333</v>
      </c>
      <c r="K169" s="87">
        <f t="shared" si="275"/>
        <v>4.2166666666666757</v>
      </c>
      <c r="L169" s="88">
        <f t="shared" si="276"/>
        <v>9.5166666666666728</v>
      </c>
      <c r="P169" s="37">
        <f t="shared" si="239"/>
        <v>1</v>
      </c>
      <c r="Q169" s="40" t="str">
        <f t="shared" si="267"/>
        <v xml:space="preserve"> </v>
      </c>
      <c r="R169" s="40">
        <f t="shared" si="268"/>
        <v>12.955555555555563</v>
      </c>
      <c r="S169" s="73"/>
      <c r="T169" s="93">
        <f t="shared" si="246"/>
        <v>-0.29956546600147582</v>
      </c>
      <c r="U169" s="78">
        <f t="shared" ref="U169" si="301">U168</f>
        <v>2</v>
      </c>
      <c r="V169" s="65">
        <f t="shared" si="249"/>
        <v>0.98413673271812085</v>
      </c>
      <c r="W169" s="65">
        <f t="shared" si="250"/>
        <v>4.99</v>
      </c>
      <c r="X169" s="78">
        <f t="shared" si="254"/>
        <v>0</v>
      </c>
      <c r="Y169" s="78">
        <f t="shared" si="235"/>
        <v>-0.99655114022304503</v>
      </c>
      <c r="Z169" s="78">
        <f t="shared" si="262"/>
        <v>-11.82</v>
      </c>
      <c r="AA169" s="75"/>
      <c r="AB169" s="65"/>
      <c r="AC169" s="40"/>
      <c r="AD169" s="31"/>
      <c r="AF169" s="18">
        <f t="shared" si="241"/>
        <v>-198.85852860065143</v>
      </c>
      <c r="AG169" s="18">
        <f t="shared" si="242"/>
        <v>-170.21547390876231</v>
      </c>
      <c r="AH169" s="14">
        <f t="shared" si="245"/>
        <v>23.933333333333337</v>
      </c>
      <c r="AI169" s="14">
        <f t="shared" si="256"/>
        <v>31.727777777777778</v>
      </c>
      <c r="AJ169" s="18">
        <f t="shared" si="263"/>
        <v>29.083333333333332</v>
      </c>
      <c r="AK169" s="18">
        <f t="shared" si="257"/>
        <v>2.6444444444444457</v>
      </c>
      <c r="AL169" s="87">
        <f t="shared" si="290"/>
        <v>-5.149999999999995</v>
      </c>
      <c r="AM169" s="19"/>
      <c r="AP169" s="37">
        <f t="shared" si="291"/>
        <v>1</v>
      </c>
      <c r="AQ169" s="40" t="str">
        <f t="shared" si="292"/>
        <v xml:space="preserve"> </v>
      </c>
      <c r="AR169" s="40">
        <f t="shared" si="293"/>
        <v>13.025925925925925</v>
      </c>
      <c r="AS169" s="73"/>
      <c r="AT169" s="62">
        <f t="shared" si="258"/>
        <v>0.44353023877887165</v>
      </c>
      <c r="AU169" s="78">
        <f t="shared" si="259"/>
        <v>-33.9</v>
      </c>
      <c r="AV169" s="62"/>
      <c r="AW169" s="40"/>
    </row>
    <row r="170" spans="1:49" ht="12.75" customHeight="1">
      <c r="A170" s="1">
        <v>9725</v>
      </c>
      <c r="B170" s="1">
        <f t="shared" si="233"/>
        <v>-7775</v>
      </c>
      <c r="C170" s="2">
        <v>52.1</v>
      </c>
      <c r="F170" s="18">
        <f t="shared" si="237"/>
        <v>-6538.5213004056131</v>
      </c>
      <c r="G170" s="18">
        <f t="shared" si="238"/>
        <v>-6528.9736155083174</v>
      </c>
      <c r="H170" s="14">
        <f t="shared" si="260"/>
        <v>50.2</v>
      </c>
      <c r="I170" s="18">
        <f t="shared" si="264"/>
        <v>47.9</v>
      </c>
      <c r="J170" s="18">
        <f t="shared" si="265"/>
        <v>37.24444444444444</v>
      </c>
      <c r="K170" s="87">
        <f t="shared" si="275"/>
        <v>2.3000000000000043</v>
      </c>
      <c r="L170" s="88">
        <f t="shared" si="276"/>
        <v>12.955555555555563</v>
      </c>
      <c r="P170" s="37">
        <f t="shared" si="239"/>
        <v>2</v>
      </c>
      <c r="Q170" s="40">
        <f t="shared" si="267"/>
        <v>12.955555555555563</v>
      </c>
      <c r="R170" s="40">
        <f t="shared" si="268"/>
        <v>12.955555555555563</v>
      </c>
      <c r="S170" s="73"/>
      <c r="T170" s="93">
        <f t="shared" si="246"/>
        <v>0.97603656729408894</v>
      </c>
      <c r="U170" s="78">
        <f t="shared" ref="U170" si="302">U169</f>
        <v>2</v>
      </c>
      <c r="V170" s="65">
        <f t="shared" si="249"/>
        <v>2.3717460052687135E-2</v>
      </c>
      <c r="W170" s="65">
        <f t="shared" si="250"/>
        <v>4.99</v>
      </c>
      <c r="X170" s="78">
        <f t="shared" si="254"/>
        <v>0</v>
      </c>
      <c r="Y170" s="78">
        <f t="shared" si="235"/>
        <v>-0.8167415388485032</v>
      </c>
      <c r="Z170" s="78">
        <f t="shared" si="262"/>
        <v>-11.82</v>
      </c>
      <c r="AA170" s="75"/>
      <c r="AB170" s="65"/>
      <c r="AC170" s="40"/>
      <c r="AD170" s="31"/>
      <c r="AF170" s="18">
        <f t="shared" si="241"/>
        <v>-141.57241921687182</v>
      </c>
      <c r="AG170" s="18">
        <f t="shared" si="242"/>
        <v>-112.9293645249827</v>
      </c>
      <c r="AH170" s="14">
        <f t="shared" si="245"/>
        <v>33.75</v>
      </c>
      <c r="AI170" s="14">
        <f t="shared" si="256"/>
        <v>29.754444444444445</v>
      </c>
      <c r="AJ170" s="18">
        <f t="shared" si="263"/>
        <v>29.379259259259261</v>
      </c>
      <c r="AK170" s="18">
        <f t="shared" si="257"/>
        <v>0.37518518518518462</v>
      </c>
      <c r="AL170" s="87">
        <f t="shared" si="290"/>
        <v>4.3707407407407395</v>
      </c>
      <c r="AM170" s="19"/>
      <c r="AP170" s="37">
        <f t="shared" si="291"/>
        <v>2</v>
      </c>
      <c r="AQ170" s="40" t="str">
        <f t="shared" si="292"/>
        <v xml:space="preserve"> </v>
      </c>
      <c r="AR170" s="40">
        <f t="shared" si="293"/>
        <v>13.025925925925925</v>
      </c>
      <c r="AS170" s="73"/>
      <c r="AT170" s="62">
        <f t="shared" si="258"/>
        <v>0.91586831760766041</v>
      </c>
      <c r="AU170" s="78">
        <f t="shared" si="259"/>
        <v>-33.9</v>
      </c>
      <c r="AV170" s="62"/>
      <c r="AW170" s="40"/>
    </row>
    <row r="171" spans="1:49" ht="12.75" customHeight="1">
      <c r="A171" s="1">
        <v>9715</v>
      </c>
      <c r="B171" s="1">
        <f t="shared" si="233"/>
        <v>-7765</v>
      </c>
      <c r="C171" s="2">
        <v>48.2</v>
      </c>
      <c r="F171" s="18">
        <f t="shared" si="237"/>
        <v>-6519.4259306110198</v>
      </c>
      <c r="G171" s="18">
        <f t="shared" si="238"/>
        <v>-6509.878245713724</v>
      </c>
      <c r="H171" s="14">
        <f t="shared" si="260"/>
        <v>44.55</v>
      </c>
      <c r="I171" s="18">
        <f t="shared" si="264"/>
        <v>45.183333333333337</v>
      </c>
      <c r="J171" s="18">
        <f t="shared" si="265"/>
        <v>34.661111111111111</v>
      </c>
      <c r="K171" s="87">
        <f t="shared" si="275"/>
        <v>-0.63333333333333997</v>
      </c>
      <c r="L171" s="88">
        <f t="shared" si="276"/>
        <v>9.8888888888888857</v>
      </c>
      <c r="P171" s="37">
        <f t="shared" si="239"/>
        <v>3</v>
      </c>
      <c r="Q171" s="40" t="str">
        <f t="shared" si="267"/>
        <v xml:space="preserve"> </v>
      </c>
      <c r="R171" s="40">
        <f t="shared" si="268"/>
        <v>12.955555555555563</v>
      </c>
      <c r="S171" s="73"/>
      <c r="T171" s="93">
        <f t="shared" si="246"/>
        <v>-0.67647110129272903</v>
      </c>
      <c r="U171" s="78">
        <f t="shared" ref="U171" si="303">U170</f>
        <v>2</v>
      </c>
      <c r="V171" s="65">
        <f t="shared" si="249"/>
        <v>-0.97461640376513581</v>
      </c>
      <c r="W171" s="65">
        <f t="shared" si="250"/>
        <v>4.99</v>
      </c>
      <c r="X171" s="78">
        <f t="shared" si="254"/>
        <v>0</v>
      </c>
      <c r="Y171" s="78">
        <f t="shared" si="235"/>
        <v>-0.25476949437564833</v>
      </c>
      <c r="Z171" s="78">
        <f t="shared" si="262"/>
        <v>-11.82</v>
      </c>
      <c r="AA171" s="75"/>
      <c r="AB171" s="65"/>
      <c r="AC171" s="40"/>
      <c r="AD171" s="31"/>
      <c r="AF171" s="18">
        <f t="shared" si="241"/>
        <v>-84.286309833092218</v>
      </c>
      <c r="AG171" s="18">
        <f t="shared" si="242"/>
        <v>-55.643255141203099</v>
      </c>
      <c r="AH171" s="14">
        <f t="shared" si="245"/>
        <v>31.580000000000002</v>
      </c>
      <c r="AI171" s="14">
        <f t="shared" si="256"/>
        <v>31.66</v>
      </c>
      <c r="AJ171" s="18">
        <f t="shared" si="263"/>
        <v>31.288518518518515</v>
      </c>
      <c r="AK171" s="18">
        <f t="shared" si="257"/>
        <v>0.37148148148148508</v>
      </c>
      <c r="AL171" s="87">
        <f t="shared" si="290"/>
        <v>0.29148148148148678</v>
      </c>
      <c r="AM171" s="19"/>
      <c r="AP171" s="37">
        <f t="shared" si="291"/>
        <v>3</v>
      </c>
      <c r="AQ171" s="40" t="str">
        <f t="shared" si="292"/>
        <v xml:space="preserve"> </v>
      </c>
      <c r="AR171" s="40">
        <f t="shared" si="293"/>
        <v>5.5537037037037038</v>
      </c>
      <c r="AS171" s="73"/>
      <c r="AT171" s="62">
        <f t="shared" si="258"/>
        <v>0.9596614318852803</v>
      </c>
      <c r="AU171" s="78">
        <f t="shared" si="259"/>
        <v>-33.9</v>
      </c>
      <c r="AV171" s="62"/>
      <c r="AW171" s="40"/>
    </row>
    <row r="172" spans="1:49" ht="12.75" customHeight="1">
      <c r="A172" s="1">
        <v>9705</v>
      </c>
      <c r="B172" s="1">
        <f t="shared" si="233"/>
        <v>-7755</v>
      </c>
      <c r="C172" s="2">
        <v>39.9</v>
      </c>
      <c r="F172" s="18">
        <f t="shared" si="237"/>
        <v>-6500.3305608164264</v>
      </c>
      <c r="G172" s="18">
        <f t="shared" si="238"/>
        <v>-6490.7828759191307</v>
      </c>
      <c r="H172" s="14">
        <f t="shared" si="260"/>
        <v>40.799999999999997</v>
      </c>
      <c r="I172" s="18">
        <f t="shared" si="264"/>
        <v>38.016666666666666</v>
      </c>
      <c r="J172" s="18">
        <f t="shared" si="265"/>
        <v>32.955555555555549</v>
      </c>
      <c r="K172" s="87">
        <f t="shared" si="275"/>
        <v>2.7833333333333314</v>
      </c>
      <c r="L172" s="88">
        <f t="shared" si="276"/>
        <v>7.8444444444444485</v>
      </c>
      <c r="P172" s="37">
        <f t="shared" si="239"/>
        <v>4</v>
      </c>
      <c r="Q172" s="40" t="str">
        <f t="shared" si="267"/>
        <v xml:space="preserve"> </v>
      </c>
      <c r="R172" s="40">
        <f t="shared" si="268"/>
        <v>12.955555555555563</v>
      </c>
      <c r="S172" s="73"/>
      <c r="T172" s="93">
        <f t="shared" si="246"/>
        <v>-0.29956546600138795</v>
      </c>
      <c r="U172" s="78">
        <f t="shared" ref="U172" si="304">U171</f>
        <v>2</v>
      </c>
      <c r="V172" s="65">
        <f t="shared" si="249"/>
        <v>-0.41493425756008451</v>
      </c>
      <c r="W172" s="65">
        <f t="shared" si="250"/>
        <v>4.99</v>
      </c>
      <c r="X172" s="78">
        <f t="shared" si="254"/>
        <v>0</v>
      </c>
      <c r="Y172" s="78">
        <f t="shared" si="235"/>
        <v>0.42641202796315542</v>
      </c>
      <c r="Z172" s="78">
        <f t="shared" si="262"/>
        <v>-11.82</v>
      </c>
      <c r="AA172" s="75"/>
      <c r="AB172" s="65"/>
      <c r="AC172" s="40"/>
      <c r="AD172" s="31"/>
      <c r="AF172" s="18">
        <f t="shared" si="241"/>
        <v>-27.000200449312615</v>
      </c>
      <c r="AG172" s="18">
        <f t="shared" si="242"/>
        <v>1.6428542425765045</v>
      </c>
      <c r="AH172" s="14">
        <f t="shared" si="245"/>
        <v>29.650000000000002</v>
      </c>
      <c r="AI172" s="14">
        <f t="shared" si="256"/>
        <v>28.882222222222225</v>
      </c>
      <c r="AJ172" s="18">
        <f t="shared" si="263"/>
        <v>29.095555555555556</v>
      </c>
      <c r="AK172" s="18">
        <f t="shared" si="257"/>
        <v>-0.21333333333333115</v>
      </c>
      <c r="AL172" s="87">
        <f t="shared" si="290"/>
        <v>0.55444444444444585</v>
      </c>
      <c r="AM172" s="19"/>
      <c r="AP172" s="37">
        <f t="shared" si="291"/>
        <v>4</v>
      </c>
      <c r="AQ172" s="40" t="str">
        <f t="shared" si="292"/>
        <v xml:space="preserve"> </v>
      </c>
      <c r="AR172" s="40">
        <f t="shared" si="293"/>
        <v>4.3707407407407395</v>
      </c>
      <c r="AS172" s="73"/>
      <c r="AT172" s="62">
        <f t="shared" si="258"/>
        <v>0.55441829673498189</v>
      </c>
      <c r="AU172" s="78">
        <f t="shared" si="259"/>
        <v>-33.9</v>
      </c>
      <c r="AV172" s="62"/>
      <c r="AW172" s="40"/>
    </row>
    <row r="173" spans="1:49" ht="12.75" customHeight="1">
      <c r="A173" s="1">
        <v>9695</v>
      </c>
      <c r="B173" s="1">
        <f t="shared" si="233"/>
        <v>-7745</v>
      </c>
      <c r="C173" s="2">
        <v>34.4</v>
      </c>
      <c r="F173" s="18">
        <f t="shared" si="237"/>
        <v>-6481.2351910218331</v>
      </c>
      <c r="G173" s="18">
        <f t="shared" si="238"/>
        <v>-6471.6875061245373</v>
      </c>
      <c r="H173" s="14">
        <f t="shared" si="260"/>
        <v>28.7</v>
      </c>
      <c r="I173" s="18">
        <f t="shared" si="264"/>
        <v>29.316666666666666</v>
      </c>
      <c r="J173" s="18">
        <f t="shared" si="265"/>
        <v>30.505555555555549</v>
      </c>
      <c r="K173" s="87">
        <f t="shared" si="275"/>
        <v>-0.61666666666666714</v>
      </c>
      <c r="L173" s="88">
        <f t="shared" si="276"/>
        <v>-1.80555555555555</v>
      </c>
      <c r="P173" s="37">
        <f t="shared" si="239"/>
        <v>5</v>
      </c>
      <c r="Q173" s="40" t="str">
        <f t="shared" si="267"/>
        <v xml:space="preserve"> </v>
      </c>
      <c r="R173" s="40">
        <f t="shared" si="268"/>
        <v>12.955555555555563</v>
      </c>
      <c r="S173" s="73"/>
      <c r="T173" s="93">
        <f t="shared" si="246"/>
        <v>0.9760365672940936</v>
      </c>
      <c r="U173" s="78">
        <f t="shared" ref="U173" si="305">U172</f>
        <v>2</v>
      </c>
      <c r="V173" s="65">
        <f t="shared" si="249"/>
        <v>0.8080593349618892</v>
      </c>
      <c r="W173" s="65">
        <f t="shared" si="250"/>
        <v>4.99</v>
      </c>
      <c r="X173" s="78">
        <f t="shared" si="254"/>
        <v>0</v>
      </c>
      <c r="Y173" s="78">
        <f t="shared" si="235"/>
        <v>0.90807062337614053</v>
      </c>
      <c r="Z173" s="78">
        <f t="shared" si="262"/>
        <v>-11.82</v>
      </c>
      <c r="AA173" s="75"/>
      <c r="AB173" s="65"/>
      <c r="AC173" s="40"/>
      <c r="AD173" s="31"/>
      <c r="AF173" s="18">
        <f t="shared" si="241"/>
        <v>30.285908934466988</v>
      </c>
      <c r="AG173" s="18">
        <f t="shared" si="242"/>
        <v>58.928963626356108</v>
      </c>
      <c r="AH173" s="14">
        <f t="shared" si="245"/>
        <v>25.416666666666668</v>
      </c>
      <c r="AI173" s="14">
        <f t="shared" si="256"/>
        <v>26.482222222222223</v>
      </c>
      <c r="AJ173" s="18">
        <f t="shared" si="263"/>
        <v>28.697407407407411</v>
      </c>
      <c r="AK173" s="18">
        <f t="shared" si="257"/>
        <v>-2.215185185185188</v>
      </c>
      <c r="AL173" s="87">
        <f t="shared" si="290"/>
        <v>-3.2807407407407432</v>
      </c>
      <c r="AM173" s="19"/>
      <c r="AP173" s="37">
        <f t="shared" si="291"/>
        <v>5</v>
      </c>
      <c r="AQ173" s="40" t="str">
        <f t="shared" si="292"/>
        <v xml:space="preserve"> </v>
      </c>
      <c r="AR173" s="40">
        <f t="shared" si="293"/>
        <v>4.3707407407407395</v>
      </c>
      <c r="AS173" s="73"/>
      <c r="AT173" s="62">
        <f t="shared" si="258"/>
        <v>-0.11024332113063672</v>
      </c>
      <c r="AU173" s="78">
        <f t="shared" si="259"/>
        <v>-33.9</v>
      </c>
      <c r="AV173" s="62"/>
      <c r="AW173" s="40"/>
    </row>
    <row r="174" spans="1:49" ht="12.75" customHeight="1">
      <c r="A174" s="1">
        <v>9685</v>
      </c>
      <c r="B174" s="1">
        <f t="shared" si="233"/>
        <v>-7735</v>
      </c>
      <c r="C174" s="2">
        <v>33.799999999999997</v>
      </c>
      <c r="F174" s="18">
        <f t="shared" si="237"/>
        <v>-6462.1398212272397</v>
      </c>
      <c r="G174" s="18">
        <f t="shared" si="238"/>
        <v>-6452.592136329944</v>
      </c>
      <c r="H174" s="14">
        <f t="shared" si="260"/>
        <v>18.450000000000003</v>
      </c>
      <c r="I174" s="18">
        <f t="shared" si="264"/>
        <v>20.633333333333336</v>
      </c>
      <c r="J174" s="18">
        <f t="shared" si="265"/>
        <v>26.344444444444445</v>
      </c>
      <c r="K174" s="87">
        <f t="shared" si="275"/>
        <v>-2.1833333333333336</v>
      </c>
      <c r="L174" s="88">
        <f t="shared" si="276"/>
        <v>-7.8944444444444422</v>
      </c>
      <c r="P174" s="37">
        <f t="shared" si="239"/>
        <v>6</v>
      </c>
      <c r="Q174" s="40" t="str">
        <f t="shared" si="267"/>
        <v xml:space="preserve"> </v>
      </c>
      <c r="R174" s="40">
        <f t="shared" si="268"/>
        <v>9.8888888888888857</v>
      </c>
      <c r="S174" s="73"/>
      <c r="T174" s="93">
        <f t="shared" si="246"/>
        <v>-0.67647110129271315</v>
      </c>
      <c r="U174" s="78">
        <f t="shared" ref="U174" si="306">U173</f>
        <v>2</v>
      </c>
      <c r="V174" s="65">
        <f t="shared" si="249"/>
        <v>0.73929406106667905</v>
      </c>
      <c r="W174" s="65">
        <f t="shared" si="250"/>
        <v>4.99</v>
      </c>
      <c r="X174" s="78">
        <f t="shared" si="254"/>
        <v>0</v>
      </c>
      <c r="Y174" s="78">
        <f t="shared" si="235"/>
        <v>0.96483288203061979</v>
      </c>
      <c r="Z174" s="78">
        <f t="shared" si="262"/>
        <v>-11.82</v>
      </c>
      <c r="AA174" s="75"/>
      <c r="AB174" s="65"/>
      <c r="AC174" s="40"/>
      <c r="AD174" s="31"/>
      <c r="AF174" s="18">
        <f t="shared" si="241"/>
        <v>87.572018318246592</v>
      </c>
      <c r="AG174" s="18">
        <f t="shared" si="242"/>
        <v>116.21507301013571</v>
      </c>
      <c r="AH174" s="14">
        <f t="shared" si="245"/>
        <v>24.380000000000003</v>
      </c>
      <c r="AI174" s="14">
        <f t="shared" si="256"/>
        <v>26.554444444444442</v>
      </c>
      <c r="AJ174" s="18">
        <f t="shared" si="263"/>
        <v>29.184814814814818</v>
      </c>
      <c r="AK174" s="18">
        <f t="shared" si="257"/>
        <v>-2.6303703703703754</v>
      </c>
      <c r="AL174" s="87">
        <f t="shared" si="290"/>
        <v>-4.8048148148148151</v>
      </c>
      <c r="AM174" s="19"/>
      <c r="AP174" s="37">
        <f t="shared" si="291"/>
        <v>6</v>
      </c>
      <c r="AQ174" s="40" t="str">
        <f t="shared" si="292"/>
        <v xml:space="preserve"> </v>
      </c>
      <c r="AR174" s="40">
        <f t="shared" si="293"/>
        <v>6.7277777777777779</v>
      </c>
      <c r="AS174" s="73"/>
      <c r="AT174" s="62">
        <f t="shared" si="258"/>
        <v>-0.72332086382119254</v>
      </c>
      <c r="AU174" s="78">
        <f t="shared" si="259"/>
        <v>-33.9</v>
      </c>
      <c r="AV174" s="62"/>
      <c r="AW174" s="40"/>
    </row>
    <row r="175" spans="1:49" ht="12.75" customHeight="1">
      <c r="A175" s="1">
        <v>9675</v>
      </c>
      <c r="B175" s="1">
        <f t="shared" si="233"/>
        <v>-7725</v>
      </c>
      <c r="C175" s="2">
        <v>35.9</v>
      </c>
      <c r="F175" s="18">
        <f t="shared" si="237"/>
        <v>-6443.0444514326464</v>
      </c>
      <c r="G175" s="18">
        <f t="shared" si="238"/>
        <v>-6433.4967665353506</v>
      </c>
      <c r="H175" s="14">
        <f t="shared" si="260"/>
        <v>14.75</v>
      </c>
      <c r="I175" s="18">
        <f t="shared" si="264"/>
        <v>16.116666666666667</v>
      </c>
      <c r="J175" s="18">
        <f t="shared" si="265"/>
        <v>23.016666666666666</v>
      </c>
      <c r="K175" s="87">
        <f t="shared" si="275"/>
        <v>-1.3666666666666671</v>
      </c>
      <c r="L175" s="88">
        <f t="shared" si="276"/>
        <v>-8.2666666666666657</v>
      </c>
      <c r="P175" s="37">
        <f t="shared" si="239"/>
        <v>7</v>
      </c>
      <c r="Q175" s="40" t="str">
        <f t="shared" si="267"/>
        <v xml:space="preserve"> </v>
      </c>
      <c r="R175" s="40">
        <f t="shared" si="268"/>
        <v>7.8444444444444485</v>
      </c>
      <c r="S175" s="73"/>
      <c r="T175" s="93">
        <f t="shared" si="246"/>
        <v>-0.29956546600130002</v>
      </c>
      <c r="U175" s="78">
        <f t="shared" ref="U175" si="307">U174</f>
        <v>2</v>
      </c>
      <c r="V175" s="65">
        <f t="shared" si="249"/>
        <v>-0.51130231972037188</v>
      </c>
      <c r="W175" s="65">
        <f t="shared" si="250"/>
        <v>4.99</v>
      </c>
      <c r="X175" s="78">
        <f t="shared" si="254"/>
        <v>0</v>
      </c>
      <c r="Y175" s="78">
        <f t="shared" si="235"/>
        <v>0.5701391122598809</v>
      </c>
      <c r="Z175" s="78">
        <f t="shared" si="262"/>
        <v>-11.82</v>
      </c>
      <c r="AA175" s="75"/>
      <c r="AB175" s="65"/>
      <c r="AC175" s="40"/>
      <c r="AD175" s="31"/>
      <c r="AF175" s="18">
        <f t="shared" si="241"/>
        <v>144.8581277020262</v>
      </c>
      <c r="AG175" s="18">
        <f t="shared" si="242"/>
        <v>173.50118239391531</v>
      </c>
      <c r="AH175" s="14">
        <f t="shared" si="245"/>
        <v>29.866666666666664</v>
      </c>
      <c r="AI175" s="14">
        <f t="shared" si="256"/>
        <v>26.676666666666666</v>
      </c>
      <c r="AJ175" s="18">
        <f t="shared" si="263"/>
        <v>28.160740740740739</v>
      </c>
      <c r="AK175" s="18">
        <f t="shared" si="257"/>
        <v>-1.4840740740740728</v>
      </c>
      <c r="AL175" s="87">
        <f t="shared" si="290"/>
        <v>1.705925925925925</v>
      </c>
      <c r="AM175" s="19"/>
      <c r="AP175" s="37">
        <f t="shared" si="291"/>
        <v>7</v>
      </c>
      <c r="AQ175" s="40" t="str">
        <f t="shared" si="292"/>
        <v xml:space="preserve"> </v>
      </c>
      <c r="AR175" s="40">
        <f t="shared" si="293"/>
        <v>6.7277777777777779</v>
      </c>
      <c r="AS175" s="73"/>
      <c r="AT175" s="62">
        <f t="shared" si="258"/>
        <v>-0.99794853551385121</v>
      </c>
      <c r="AU175" s="78">
        <f t="shared" si="259"/>
        <v>-33.9</v>
      </c>
      <c r="AV175" s="62"/>
      <c r="AW175" s="40"/>
    </row>
    <row r="176" spans="1:49" ht="12.75" customHeight="1">
      <c r="A176" s="1">
        <v>9665</v>
      </c>
      <c r="B176" s="1">
        <f t="shared" si="233"/>
        <v>-7715</v>
      </c>
      <c r="C176" s="2">
        <v>39.799999999999997</v>
      </c>
      <c r="F176" s="18">
        <f t="shared" si="237"/>
        <v>-6423.949081638053</v>
      </c>
      <c r="G176" s="18">
        <f t="shared" si="238"/>
        <v>-6414.4013967407573</v>
      </c>
      <c r="H176" s="14">
        <f t="shared" si="260"/>
        <v>15.15</v>
      </c>
      <c r="I176" s="18">
        <f t="shared" si="264"/>
        <v>14.299999999999999</v>
      </c>
      <c r="J176" s="18">
        <f t="shared" si="265"/>
        <v>20.43888888888889</v>
      </c>
      <c r="K176" s="87">
        <f t="shared" si="275"/>
        <v>0.85000000000000142</v>
      </c>
      <c r="L176" s="88">
        <f t="shared" si="276"/>
        <v>-5.2888888888888896</v>
      </c>
      <c r="P176" s="37">
        <f t="shared" si="239"/>
        <v>8</v>
      </c>
      <c r="Q176" s="40" t="str">
        <f t="shared" si="267"/>
        <v xml:space="preserve"> </v>
      </c>
      <c r="R176" s="40">
        <f t="shared" si="268"/>
        <v>-1.80555555555555</v>
      </c>
      <c r="S176" s="73"/>
      <c r="T176" s="93">
        <f t="shared" si="246"/>
        <v>0.97603656729407351</v>
      </c>
      <c r="U176" s="78">
        <f t="shared" ref="U176" si="308">U175</f>
        <v>2</v>
      </c>
      <c r="V176" s="65">
        <f t="shared" si="249"/>
        <v>-0.94453384084704906</v>
      </c>
      <c r="W176" s="65">
        <f t="shared" si="250"/>
        <v>4.99</v>
      </c>
      <c r="X176" s="78">
        <f t="shared" si="254"/>
        <v>0</v>
      </c>
      <c r="Y176" s="78">
        <f t="shared" si="235"/>
        <v>-9.1329084527655854E-2</v>
      </c>
      <c r="Z176" s="78">
        <f t="shared" si="262"/>
        <v>-11.82</v>
      </c>
      <c r="AA176" s="75"/>
      <c r="AB176" s="65"/>
      <c r="AC176" s="40"/>
      <c r="AD176" s="31"/>
      <c r="AF176" s="18">
        <f t="shared" si="241"/>
        <v>202.1442370858058</v>
      </c>
      <c r="AG176" s="18">
        <f t="shared" si="242"/>
        <v>230.78729177769492</v>
      </c>
      <c r="AH176" s="14">
        <f t="shared" si="245"/>
        <v>25.783333333333331</v>
      </c>
      <c r="AI176" s="14">
        <f t="shared" si="256"/>
        <v>29.855555555555554</v>
      </c>
      <c r="AJ176" s="18">
        <f t="shared" si="263"/>
        <v>27.074074074074073</v>
      </c>
      <c r="AK176" s="18">
        <f t="shared" si="257"/>
        <v>2.7814814814814817</v>
      </c>
      <c r="AL176" s="87">
        <f t="shared" si="290"/>
        <v>-1.2907407407407412</v>
      </c>
      <c r="AM176" s="19"/>
      <c r="AP176" s="37">
        <f t="shared" si="291"/>
        <v>8</v>
      </c>
      <c r="AQ176" s="40" t="str">
        <f t="shared" si="292"/>
        <v xml:space="preserve"> </v>
      </c>
      <c r="AR176" s="40">
        <f t="shared" si="293"/>
        <v>6.7277777777777779</v>
      </c>
      <c r="AS176" s="73"/>
      <c r="AT176" s="62">
        <f t="shared" si="258"/>
        <v>-0.80562499647702412</v>
      </c>
      <c r="AU176" s="78">
        <f t="shared" si="259"/>
        <v>-33.9</v>
      </c>
      <c r="AV176" s="62"/>
      <c r="AW176" s="40"/>
    </row>
    <row r="177" spans="1:49" ht="12.75" customHeight="1">
      <c r="A177" s="1">
        <v>9655</v>
      </c>
      <c r="B177" s="1">
        <f t="shared" si="233"/>
        <v>-7705</v>
      </c>
      <c r="C177" s="2">
        <v>48.7</v>
      </c>
      <c r="F177" s="18">
        <f t="shared" si="237"/>
        <v>-6404.8537118434597</v>
      </c>
      <c r="G177" s="18">
        <f t="shared" si="238"/>
        <v>-6395.3060269461639</v>
      </c>
      <c r="H177" s="14">
        <f t="shared" si="260"/>
        <v>13</v>
      </c>
      <c r="I177" s="18">
        <f t="shared" si="264"/>
        <v>13.216666666666667</v>
      </c>
      <c r="J177" s="18">
        <f t="shared" si="265"/>
        <v>19.727777777777778</v>
      </c>
      <c r="K177" s="87">
        <f t="shared" si="275"/>
        <v>-0.21666666666666679</v>
      </c>
      <c r="L177" s="88">
        <f t="shared" si="276"/>
        <v>-6.7277777777777779</v>
      </c>
      <c r="P177" s="37">
        <f t="shared" si="239"/>
        <v>9</v>
      </c>
      <c r="Q177" s="40" t="str">
        <f t="shared" si="267"/>
        <v xml:space="preserve"> </v>
      </c>
      <c r="R177" s="40">
        <f t="shared" si="268"/>
        <v>-5.2888888888888896</v>
      </c>
      <c r="S177" s="73"/>
      <c r="T177" s="93">
        <f t="shared" si="246"/>
        <v>-0.67647110129278099</v>
      </c>
      <c r="U177" s="78">
        <f t="shared" ref="U177" si="309">U176</f>
        <v>2</v>
      </c>
      <c r="V177" s="65">
        <f t="shared" si="249"/>
        <v>0.13216084115922508</v>
      </c>
      <c r="W177" s="65">
        <f t="shared" si="250"/>
        <v>4.99</v>
      </c>
      <c r="X177" s="78">
        <f t="shared" si="254"/>
        <v>0</v>
      </c>
      <c r="Y177" s="78">
        <f t="shared" si="235"/>
        <v>-0.71006338765499111</v>
      </c>
      <c r="Z177" s="78">
        <f t="shared" si="262"/>
        <v>-11.82</v>
      </c>
      <c r="AA177" s="75"/>
      <c r="AB177" s="65"/>
      <c r="AC177" s="40"/>
      <c r="AD177" s="31"/>
      <c r="AF177" s="18">
        <f t="shared" si="241"/>
        <v>259.4303464695854</v>
      </c>
      <c r="AG177" s="18">
        <f t="shared" si="242"/>
        <v>288.07340116147452</v>
      </c>
      <c r="AH177" s="14">
        <f t="shared" si="245"/>
        <v>33.916666666666664</v>
      </c>
      <c r="AI177" s="14">
        <f t="shared" si="256"/>
        <v>29.34</v>
      </c>
      <c r="AJ177" s="18">
        <f t="shared" si="263"/>
        <v>27.188888888888886</v>
      </c>
      <c r="AK177" s="18">
        <f t="shared" si="257"/>
        <v>2.1511111111111134</v>
      </c>
      <c r="AL177" s="87">
        <f t="shared" si="290"/>
        <v>6.7277777777777779</v>
      </c>
      <c r="AM177" s="19"/>
      <c r="AP177" s="37">
        <f t="shared" si="291"/>
        <v>9</v>
      </c>
      <c r="AQ177" s="40">
        <f t="shared" si="292"/>
        <v>6.7277777777777779</v>
      </c>
      <c r="AR177" s="40">
        <f t="shared" si="293"/>
        <v>6.7277777777777779</v>
      </c>
      <c r="AS177" s="73"/>
      <c r="AT177" s="62">
        <f t="shared" si="258"/>
        <v>-0.23634056806409084</v>
      </c>
      <c r="AU177" s="78">
        <f t="shared" si="259"/>
        <v>-33.9</v>
      </c>
      <c r="AV177" s="62"/>
      <c r="AW177" s="40"/>
    </row>
    <row r="178" spans="1:49" ht="12.75" customHeight="1">
      <c r="A178" s="1">
        <v>9645</v>
      </c>
      <c r="B178" s="1">
        <f t="shared" si="233"/>
        <v>-7695</v>
      </c>
      <c r="C178" s="2">
        <v>57.3</v>
      </c>
      <c r="F178" s="18">
        <f t="shared" si="237"/>
        <v>-6385.7583420488663</v>
      </c>
      <c r="G178" s="18">
        <f t="shared" si="238"/>
        <v>-6376.2106571515706</v>
      </c>
      <c r="H178" s="14">
        <f t="shared" si="260"/>
        <v>11.5</v>
      </c>
      <c r="I178" s="18">
        <f t="shared" si="264"/>
        <v>14.916666666666666</v>
      </c>
      <c r="J178" s="18">
        <f t="shared" si="265"/>
        <v>21.722222222222221</v>
      </c>
      <c r="K178" s="87">
        <f t="shared" si="275"/>
        <v>-3.4166666666666661</v>
      </c>
      <c r="L178" s="88">
        <f t="shared" si="276"/>
        <v>-10.222222222222221</v>
      </c>
      <c r="P178" s="37">
        <f t="shared" si="239"/>
        <v>1</v>
      </c>
      <c r="Q178" s="40" t="str">
        <f t="shared" si="267"/>
        <v xml:space="preserve"> </v>
      </c>
      <c r="R178" s="40">
        <f t="shared" si="268"/>
        <v>5.30555555555555</v>
      </c>
      <c r="S178" s="73"/>
      <c r="T178" s="93">
        <f t="shared" si="246"/>
        <v>-0.29956546600132061</v>
      </c>
      <c r="U178" s="78">
        <f t="shared" ref="U178" si="310">U177</f>
        <v>2</v>
      </c>
      <c r="V178" s="65">
        <f t="shared" si="249"/>
        <v>0.99758398532899861</v>
      </c>
      <c r="W178" s="65">
        <f t="shared" si="250"/>
        <v>4.99</v>
      </c>
      <c r="X178" s="78">
        <f t="shared" si="254"/>
        <v>0</v>
      </c>
      <c r="Y178" s="78">
        <f t="shared" si="235"/>
        <v>-0.99655114022304792</v>
      </c>
      <c r="Z178" s="78">
        <f t="shared" si="262"/>
        <v>-11.82</v>
      </c>
      <c r="AA178" s="75"/>
      <c r="AB178" s="65"/>
      <c r="AC178" s="40"/>
      <c r="AD178" s="31"/>
      <c r="AF178" s="18">
        <f t="shared" si="241"/>
        <v>316.71645585336501</v>
      </c>
      <c r="AG178" s="18">
        <f t="shared" si="242"/>
        <v>345.35951054525412</v>
      </c>
      <c r="AH178" s="14">
        <f t="shared" si="245"/>
        <v>28.32</v>
      </c>
      <c r="AI178" s="14">
        <f t="shared" si="256"/>
        <v>28.923333333333332</v>
      </c>
      <c r="AJ178" s="18">
        <f t="shared" si="263"/>
        <v>27.204814814814814</v>
      </c>
      <c r="AK178" s="18">
        <f t="shared" si="257"/>
        <v>1.7185185185185183</v>
      </c>
      <c r="AL178" s="87">
        <f t="shared" si="290"/>
        <v>1.1151851851851866</v>
      </c>
      <c r="AM178" s="19"/>
      <c r="AP178" s="37">
        <f t="shared" si="291"/>
        <v>1</v>
      </c>
      <c r="AQ178" s="40" t="str">
        <f t="shared" si="292"/>
        <v xml:space="preserve"> </v>
      </c>
      <c r="AR178" s="40">
        <f t="shared" si="293"/>
        <v>7.3651851851851902</v>
      </c>
      <c r="AS178" s="73"/>
      <c r="AT178" s="62">
        <f t="shared" si="258"/>
        <v>0.44353023877887143</v>
      </c>
      <c r="AU178" s="78">
        <f t="shared" si="259"/>
        <v>-33.9</v>
      </c>
      <c r="AV178" s="62"/>
      <c r="AW178" s="40"/>
    </row>
    <row r="179" spans="1:49" ht="12.75" customHeight="1">
      <c r="A179" s="1">
        <v>9635</v>
      </c>
      <c r="B179" s="1">
        <f t="shared" si="233"/>
        <v>-7685</v>
      </c>
      <c r="C179" s="2">
        <v>51.7</v>
      </c>
      <c r="F179" s="18">
        <f t="shared" si="237"/>
        <v>-6366.662972254273</v>
      </c>
      <c r="G179" s="18">
        <f t="shared" si="238"/>
        <v>-6357.1152873569772</v>
      </c>
      <c r="H179" s="14">
        <f t="shared" si="260"/>
        <v>20.25</v>
      </c>
      <c r="I179" s="18">
        <f t="shared" si="264"/>
        <v>17.7</v>
      </c>
      <c r="J179" s="18">
        <f t="shared" si="265"/>
        <v>25.538888888888891</v>
      </c>
      <c r="K179" s="87">
        <f t="shared" si="275"/>
        <v>2.5500000000000007</v>
      </c>
      <c r="L179" s="88">
        <f t="shared" si="276"/>
        <v>-5.2888888888888914</v>
      </c>
      <c r="P179" s="37">
        <f t="shared" si="239"/>
        <v>2</v>
      </c>
      <c r="Q179" s="40" t="str">
        <f t="shared" si="267"/>
        <v xml:space="preserve"> </v>
      </c>
      <c r="R179" s="40">
        <f t="shared" si="268"/>
        <v>17.788888888888888</v>
      </c>
      <c r="S179" s="73"/>
      <c r="T179" s="93">
        <f t="shared" si="246"/>
        <v>0.97603656729405353</v>
      </c>
      <c r="U179" s="78">
        <f t="shared" ref="U179" si="311">U178</f>
        <v>2</v>
      </c>
      <c r="V179" s="65">
        <f t="shared" si="249"/>
        <v>0.26827527963381492</v>
      </c>
      <c r="W179" s="65">
        <f t="shared" si="250"/>
        <v>4.99</v>
      </c>
      <c r="X179" s="78">
        <f t="shared" si="254"/>
        <v>0</v>
      </c>
      <c r="Y179" s="78">
        <f t="shared" si="235"/>
        <v>-0.81674153884848288</v>
      </c>
      <c r="Z179" s="78">
        <f t="shared" si="262"/>
        <v>-11.82</v>
      </c>
      <c r="AA179" s="75"/>
      <c r="AB179" s="65"/>
      <c r="AC179" s="40"/>
      <c r="AD179" s="31"/>
      <c r="AF179" s="18">
        <f t="shared" si="241"/>
        <v>374.00256523714461</v>
      </c>
      <c r="AG179" s="18">
        <f t="shared" si="242"/>
        <v>402.64561992903373</v>
      </c>
      <c r="AH179" s="14">
        <f t="shared" si="245"/>
        <v>24.533333333333335</v>
      </c>
      <c r="AI179" s="14">
        <f t="shared" si="256"/>
        <v>24.884444444444444</v>
      </c>
      <c r="AJ179" s="18">
        <f t="shared" si="263"/>
        <v>26.542222222222222</v>
      </c>
      <c r="AK179" s="18">
        <f t="shared" si="257"/>
        <v>-1.6577777777777776</v>
      </c>
      <c r="AL179" s="87">
        <f t="shared" si="290"/>
        <v>-2.0088888888888867</v>
      </c>
      <c r="AM179" s="19"/>
      <c r="AP179" s="37">
        <f t="shared" si="291"/>
        <v>2</v>
      </c>
      <c r="AQ179" s="40" t="str">
        <f t="shared" si="292"/>
        <v xml:space="preserve"> </v>
      </c>
      <c r="AR179" s="40">
        <f t="shared" si="293"/>
        <v>7.3651851851851902</v>
      </c>
      <c r="AS179" s="73"/>
      <c r="AT179" s="62">
        <f t="shared" si="258"/>
        <v>0.9158683176076603</v>
      </c>
      <c r="AU179" s="78">
        <f t="shared" si="259"/>
        <v>-33.9</v>
      </c>
      <c r="AV179" s="62"/>
      <c r="AW179" s="40"/>
    </row>
    <row r="180" spans="1:49" ht="12.75" customHeight="1">
      <c r="A180" s="1">
        <v>9625</v>
      </c>
      <c r="B180" s="1">
        <f t="shared" si="233"/>
        <v>-7675</v>
      </c>
      <c r="C180" s="2">
        <v>48.1</v>
      </c>
      <c r="F180" s="18">
        <f t="shared" si="237"/>
        <v>-6347.5676024596796</v>
      </c>
      <c r="G180" s="18">
        <f t="shared" si="238"/>
        <v>-6338.0199175623839</v>
      </c>
      <c r="H180" s="14">
        <f t="shared" si="260"/>
        <v>21.35</v>
      </c>
      <c r="I180" s="18">
        <f t="shared" si="264"/>
        <v>25.333333333333332</v>
      </c>
      <c r="J180" s="18">
        <f t="shared" si="265"/>
        <v>28.100000000000005</v>
      </c>
      <c r="K180" s="87">
        <f t="shared" si="275"/>
        <v>-3.9833333333333307</v>
      </c>
      <c r="L180" s="88">
        <f t="shared" si="276"/>
        <v>-6.7500000000000036</v>
      </c>
      <c r="P180" s="37">
        <f t="shared" si="239"/>
        <v>3</v>
      </c>
      <c r="Q180" s="40" t="str">
        <f t="shared" si="267"/>
        <v xml:space="preserve"> </v>
      </c>
      <c r="R180" s="40">
        <f t="shared" si="268"/>
        <v>23.466666666666665</v>
      </c>
      <c r="S180" s="73"/>
      <c r="T180" s="93">
        <f t="shared" si="246"/>
        <v>-0.67647110129284882</v>
      </c>
      <c r="U180" s="78">
        <f t="shared" ref="U180" si="312">U179</f>
        <v>2</v>
      </c>
      <c r="V180" s="65">
        <f t="shared" si="249"/>
        <v>-0.88989669898407608</v>
      </c>
      <c r="W180" s="65">
        <f t="shared" si="250"/>
        <v>4.99</v>
      </c>
      <c r="X180" s="78">
        <f t="shared" si="254"/>
        <v>0</v>
      </c>
      <c r="Y180" s="78">
        <f t="shared" si="235"/>
        <v>-0.25476949437561425</v>
      </c>
      <c r="Z180" s="78">
        <f t="shared" si="262"/>
        <v>-11.82</v>
      </c>
      <c r="AA180" s="75"/>
      <c r="AB180" s="65"/>
      <c r="AC180" s="40"/>
      <c r="AD180" s="31"/>
      <c r="AF180" s="18">
        <f t="shared" si="241"/>
        <v>431.28867462092421</v>
      </c>
      <c r="AG180" s="18">
        <f t="shared" si="242"/>
        <v>459.93172931281333</v>
      </c>
      <c r="AH180" s="14">
        <f t="shared" si="245"/>
        <v>21.8</v>
      </c>
      <c r="AI180" s="14">
        <f t="shared" si="256"/>
        <v>25.672222222222228</v>
      </c>
      <c r="AJ180" s="18">
        <f t="shared" si="263"/>
        <v>24.060740740740741</v>
      </c>
      <c r="AK180" s="18">
        <f t="shared" si="257"/>
        <v>1.6114814814814871</v>
      </c>
      <c r="AL180" s="87">
        <f t="shared" si="290"/>
        <v>-2.2607407407407401</v>
      </c>
      <c r="AM180" s="19"/>
      <c r="AP180" s="37">
        <f t="shared" si="291"/>
        <v>3</v>
      </c>
      <c r="AQ180" s="40" t="str">
        <f t="shared" si="292"/>
        <v xml:space="preserve"> </v>
      </c>
      <c r="AR180" s="40">
        <f t="shared" si="293"/>
        <v>7.3651851851851902</v>
      </c>
      <c r="AS180" s="73"/>
      <c r="AT180" s="62">
        <f t="shared" si="258"/>
        <v>0.95966143188528241</v>
      </c>
      <c r="AU180" s="78">
        <f t="shared" si="259"/>
        <v>-33.9</v>
      </c>
      <c r="AV180" s="62"/>
      <c r="AW180" s="40"/>
    </row>
    <row r="181" spans="1:49" ht="12.75" customHeight="1">
      <c r="A181" s="1">
        <v>9615</v>
      </c>
      <c r="B181" s="1">
        <f t="shared" si="233"/>
        <v>-7665</v>
      </c>
      <c r="C181" s="2">
        <v>51.9</v>
      </c>
      <c r="F181" s="18">
        <f t="shared" si="237"/>
        <v>-6328.4722326650863</v>
      </c>
      <c r="G181" s="18">
        <f t="shared" si="238"/>
        <v>-6318.9245477677905</v>
      </c>
      <c r="H181" s="14">
        <f t="shared" si="260"/>
        <v>34.4</v>
      </c>
      <c r="I181" s="18">
        <f t="shared" si="264"/>
        <v>34.133333333333333</v>
      </c>
      <c r="J181" s="18">
        <f t="shared" si="265"/>
        <v>29.094444444444449</v>
      </c>
      <c r="K181" s="87">
        <f t="shared" si="275"/>
        <v>0.26666666666666572</v>
      </c>
      <c r="L181" s="88">
        <f t="shared" si="276"/>
        <v>5.30555555555555</v>
      </c>
      <c r="P181" s="37">
        <f t="shared" si="239"/>
        <v>4</v>
      </c>
      <c r="Q181" s="40" t="str">
        <f t="shared" si="267"/>
        <v xml:space="preserve"> </v>
      </c>
      <c r="R181" s="40">
        <f t="shared" si="268"/>
        <v>23.466666666666665</v>
      </c>
      <c r="S181" s="73"/>
      <c r="T181" s="93">
        <f t="shared" si="246"/>
        <v>-0.29956546600123274</v>
      </c>
      <c r="U181" s="78">
        <f t="shared" ref="U181" si="313">U180</f>
        <v>2</v>
      </c>
      <c r="V181" s="65">
        <f t="shared" si="249"/>
        <v>-0.62548508581388662</v>
      </c>
      <c r="W181" s="65">
        <f t="shared" si="250"/>
        <v>4.99</v>
      </c>
      <c r="X181" s="78">
        <f t="shared" si="254"/>
        <v>0</v>
      </c>
      <c r="Y181" s="78">
        <f t="shared" si="235"/>
        <v>0.42641202796318728</v>
      </c>
      <c r="Z181" s="78">
        <f t="shared" si="262"/>
        <v>-11.82</v>
      </c>
      <c r="AA181" s="75"/>
      <c r="AB181" s="65"/>
      <c r="AC181" s="40"/>
      <c r="AD181" s="31"/>
      <c r="AF181" s="18">
        <f t="shared" si="241"/>
        <v>488.57478400470382</v>
      </c>
      <c r="AG181" s="18">
        <f t="shared" si="242"/>
        <v>517.21783869659293</v>
      </c>
      <c r="AH181" s="14">
        <f t="shared" si="245"/>
        <v>30.683333333333337</v>
      </c>
      <c r="AI181" s="14">
        <f t="shared" si="256"/>
        <v>26.014444444444447</v>
      </c>
      <c r="AJ181" s="18">
        <f t="shared" si="263"/>
        <v>23.318148148148147</v>
      </c>
      <c r="AK181" s="18">
        <f t="shared" si="257"/>
        <v>2.6962962962962997</v>
      </c>
      <c r="AL181" s="87">
        <f t="shared" si="290"/>
        <v>7.3651851851851902</v>
      </c>
      <c r="AM181" s="19"/>
      <c r="AP181" s="37">
        <f t="shared" si="291"/>
        <v>4</v>
      </c>
      <c r="AQ181" s="40">
        <f t="shared" si="292"/>
        <v>7.3651851851851902</v>
      </c>
      <c r="AR181" s="40">
        <f t="shared" si="293"/>
        <v>7.3651851851851902</v>
      </c>
      <c r="AS181" s="73"/>
      <c r="AT181" s="62">
        <f t="shared" si="258"/>
        <v>0.55441829673498799</v>
      </c>
      <c r="AU181" s="78">
        <f t="shared" si="259"/>
        <v>-33.9</v>
      </c>
      <c r="AV181" s="62"/>
      <c r="AW181" s="40"/>
    </row>
    <row r="182" spans="1:49" ht="12.75" customHeight="1">
      <c r="A182" s="1">
        <v>9605</v>
      </c>
      <c r="B182" s="1">
        <f t="shared" si="233"/>
        <v>-7655</v>
      </c>
      <c r="C182" s="2">
        <v>48.7</v>
      </c>
      <c r="F182" s="18">
        <f t="shared" si="237"/>
        <v>-6309.3768628704929</v>
      </c>
      <c r="G182" s="18">
        <f t="shared" si="238"/>
        <v>-6299.8291779731971</v>
      </c>
      <c r="H182" s="14">
        <f t="shared" si="260"/>
        <v>46.65</v>
      </c>
      <c r="I182" s="18">
        <f t="shared" si="264"/>
        <v>44.616666666666667</v>
      </c>
      <c r="J182" s="18">
        <f t="shared" si="265"/>
        <v>28.861111111111111</v>
      </c>
      <c r="K182" s="87">
        <f t="shared" si="275"/>
        <v>2.0333333333333314</v>
      </c>
      <c r="L182" s="88">
        <f t="shared" si="276"/>
        <v>17.788888888888888</v>
      </c>
      <c r="P182" s="37">
        <f t="shared" si="239"/>
        <v>5</v>
      </c>
      <c r="Q182" s="40" t="str">
        <f t="shared" si="267"/>
        <v xml:space="preserve"> </v>
      </c>
      <c r="R182" s="40">
        <f t="shared" si="268"/>
        <v>23.466666666666665</v>
      </c>
      <c r="S182" s="73"/>
      <c r="T182" s="93">
        <f t="shared" si="246"/>
        <v>0.97603656729405819</v>
      </c>
      <c r="U182" s="78">
        <f t="shared" ref="U182" si="314">U181</f>
        <v>2</v>
      </c>
      <c r="V182" s="65">
        <f t="shared" si="249"/>
        <v>0.63882328054432536</v>
      </c>
      <c r="W182" s="65">
        <f t="shared" si="250"/>
        <v>4.99</v>
      </c>
      <c r="X182" s="78">
        <f t="shared" si="254"/>
        <v>0</v>
      </c>
      <c r="Y182" s="78">
        <f t="shared" si="235"/>
        <v>0.90807062337615529</v>
      </c>
      <c r="Z182" s="78">
        <f t="shared" si="262"/>
        <v>-11.82</v>
      </c>
      <c r="AA182" s="75"/>
      <c r="AB182" s="65"/>
      <c r="AC182" s="40"/>
      <c r="AD182" s="31"/>
      <c r="AF182" s="18">
        <f t="shared" si="241"/>
        <v>545.86089338848342</v>
      </c>
      <c r="AG182" s="18">
        <f t="shared" si="242"/>
        <v>574.50394808037254</v>
      </c>
      <c r="AH182" s="14">
        <f t="shared" si="245"/>
        <v>25.56</v>
      </c>
      <c r="AI182" s="14">
        <f t="shared" si="256"/>
        <v>24.88666666666667</v>
      </c>
      <c r="AJ182" s="18">
        <f t="shared" si="263"/>
        <v>21.500740740740738</v>
      </c>
      <c r="AK182" s="18">
        <f t="shared" si="257"/>
        <v>3.3859259259259318</v>
      </c>
      <c r="AL182" s="87">
        <f t="shared" si="290"/>
        <v>4.0592592592592602</v>
      </c>
      <c r="AM182" s="19"/>
      <c r="AP182" s="37">
        <f t="shared" si="291"/>
        <v>5</v>
      </c>
      <c r="AQ182" s="40" t="str">
        <f t="shared" si="292"/>
        <v xml:space="preserve"> </v>
      </c>
      <c r="AR182" s="40">
        <f t="shared" si="293"/>
        <v>7.3651851851851902</v>
      </c>
      <c r="AS182" s="73"/>
      <c r="AT182" s="62">
        <f t="shared" si="258"/>
        <v>-0.11024332113063118</v>
      </c>
      <c r="AU182" s="78">
        <f t="shared" si="259"/>
        <v>-33.9</v>
      </c>
      <c r="AV182" s="62"/>
      <c r="AW182" s="40"/>
    </row>
    <row r="183" spans="1:49" ht="12.75" customHeight="1">
      <c r="A183" s="1">
        <v>9595</v>
      </c>
      <c r="B183" s="1">
        <f t="shared" si="233"/>
        <v>-7645</v>
      </c>
      <c r="C183" s="2">
        <v>48.9</v>
      </c>
      <c r="F183" s="18">
        <f t="shared" si="237"/>
        <v>-6290.2814930758996</v>
      </c>
      <c r="G183" s="18">
        <f t="shared" si="238"/>
        <v>-6280.7338081786038</v>
      </c>
      <c r="H183" s="14">
        <f t="shared" si="260"/>
        <v>52.8</v>
      </c>
      <c r="I183" s="18">
        <f t="shared" si="264"/>
        <v>45.75</v>
      </c>
      <c r="J183" s="18">
        <f t="shared" si="265"/>
        <v>29.333333333333332</v>
      </c>
      <c r="K183" s="87">
        <f t="shared" si="275"/>
        <v>7.0499999999999972</v>
      </c>
      <c r="L183" s="88">
        <f t="shared" si="276"/>
        <v>23.466666666666665</v>
      </c>
      <c r="P183" s="37">
        <f t="shared" si="239"/>
        <v>6</v>
      </c>
      <c r="Q183" s="40">
        <f t="shared" si="267"/>
        <v>23.466666666666665</v>
      </c>
      <c r="R183" s="40">
        <f t="shared" si="268"/>
        <v>23.466666666666665</v>
      </c>
      <c r="S183" s="73"/>
      <c r="T183" s="93">
        <f t="shared" si="246"/>
        <v>-0.67647110129283294</v>
      </c>
      <c r="U183" s="78">
        <f t="shared" ref="U183" si="315">U182</f>
        <v>2</v>
      </c>
      <c r="V183" s="65">
        <f t="shared" si="249"/>
        <v>0.88191253462575214</v>
      </c>
      <c r="W183" s="65">
        <f t="shared" si="250"/>
        <v>4.99</v>
      </c>
      <c r="X183" s="78">
        <f t="shared" si="254"/>
        <v>0</v>
      </c>
      <c r="Y183" s="78">
        <f t="shared" si="235"/>
        <v>0.96483288203059558</v>
      </c>
      <c r="Z183" s="78">
        <f t="shared" si="262"/>
        <v>-11.82</v>
      </c>
      <c r="AA183" s="75"/>
      <c r="AB183" s="65"/>
      <c r="AC183" s="40"/>
      <c r="AD183" s="31"/>
      <c r="AF183" s="18">
        <f t="shared" si="241"/>
        <v>603.14700277226302</v>
      </c>
      <c r="AG183" s="18">
        <f t="shared" si="242"/>
        <v>631.79005746415214</v>
      </c>
      <c r="AH183" s="14">
        <f t="shared" si="245"/>
        <v>18.416666666666668</v>
      </c>
      <c r="AI183" s="14">
        <f t="shared" si="256"/>
        <v>17.169999999999998</v>
      </c>
      <c r="AJ183" s="18">
        <f t="shared" si="263"/>
        <v>21.300370370370374</v>
      </c>
      <c r="AK183" s="18">
        <f t="shared" si="257"/>
        <v>-4.1303703703703754</v>
      </c>
      <c r="AL183" s="87">
        <f t="shared" ref="AL183:AL202" si="316">AH183-AJ183</f>
        <v>-2.8837037037037057</v>
      </c>
      <c r="AM183" s="19"/>
      <c r="AP183" s="37">
        <f t="shared" ref="AP183:AP209" si="317">IF(AP182=9, 1, AP182+1)</f>
        <v>6</v>
      </c>
      <c r="AQ183" s="40" t="str">
        <f t="shared" ref="AQ183:AQ204" si="318">IF(AL183=AR183, AL183," ")</f>
        <v xml:space="preserve"> </v>
      </c>
      <c r="AR183" s="40">
        <f t="shared" ref="AR183:AR204" si="319">MAX(AL180:AL186)</f>
        <v>7.3651851851851902</v>
      </c>
      <c r="AS183" s="73"/>
      <c r="AT183" s="62">
        <f t="shared" si="258"/>
        <v>-0.72332086382118865</v>
      </c>
      <c r="AU183" s="78">
        <f t="shared" si="259"/>
        <v>-33.9</v>
      </c>
      <c r="AV183" s="62"/>
      <c r="AW183" s="40"/>
    </row>
    <row r="184" spans="1:49" ht="12.75" customHeight="1">
      <c r="A184" s="1">
        <v>9585</v>
      </c>
      <c r="B184" s="1">
        <f t="shared" si="233"/>
        <v>-7635</v>
      </c>
      <c r="C184" s="2">
        <v>57.2</v>
      </c>
      <c r="F184" s="18">
        <f t="shared" si="237"/>
        <v>-6271.1861232813062</v>
      </c>
      <c r="G184" s="18">
        <f t="shared" si="238"/>
        <v>-6261.6384383840104</v>
      </c>
      <c r="H184" s="14">
        <f t="shared" si="260"/>
        <v>37.799999999999997</v>
      </c>
      <c r="I184" s="18">
        <f t="shared" si="264"/>
        <v>38.233333333333327</v>
      </c>
      <c r="J184" s="18">
        <f t="shared" si="265"/>
        <v>30.25</v>
      </c>
      <c r="K184" s="87">
        <f t="shared" si="275"/>
        <v>-0.43333333333333002</v>
      </c>
      <c r="L184" s="88">
        <f t="shared" si="276"/>
        <v>7.5499999999999972</v>
      </c>
      <c r="P184" s="37">
        <f t="shared" si="239"/>
        <v>7</v>
      </c>
      <c r="Q184" s="40" t="str">
        <f t="shared" si="267"/>
        <v xml:space="preserve"> </v>
      </c>
      <c r="R184" s="40">
        <f t="shared" si="268"/>
        <v>23.466666666666665</v>
      </c>
      <c r="S184" s="73"/>
      <c r="T184" s="93">
        <f t="shared" si="246"/>
        <v>-0.29956546600114481</v>
      </c>
      <c r="U184" s="78">
        <f t="shared" ref="U184" si="320">U183</f>
        <v>2</v>
      </c>
      <c r="V184" s="65">
        <f t="shared" si="249"/>
        <v>-0.28481836523100662</v>
      </c>
      <c r="W184" s="65">
        <f t="shared" si="250"/>
        <v>4.99</v>
      </c>
      <c r="X184" s="78">
        <f t="shared" si="254"/>
        <v>0</v>
      </c>
      <c r="Y184" s="78">
        <f t="shared" si="235"/>
        <v>0.57013911225985192</v>
      </c>
      <c r="Z184" s="78">
        <f t="shared" si="262"/>
        <v>-11.82</v>
      </c>
      <c r="AA184" s="75"/>
      <c r="AB184" s="65"/>
      <c r="AC184" s="40"/>
      <c r="AD184" s="31"/>
      <c r="AF184" s="18">
        <f t="shared" si="241"/>
        <v>660.43311215604263</v>
      </c>
      <c r="AG184" s="18">
        <f t="shared" si="242"/>
        <v>689.07616684793174</v>
      </c>
      <c r="AH184" s="14">
        <f t="shared" si="245"/>
        <v>7.5333333333333323</v>
      </c>
      <c r="AI184" s="14">
        <f t="shared" si="256"/>
        <v>15.016666666666666</v>
      </c>
      <c r="AJ184" s="18">
        <f t="shared" si="263"/>
        <v>21.228148148148151</v>
      </c>
      <c r="AK184" s="18">
        <f t="shared" si="257"/>
        <v>-6.2114814814814849</v>
      </c>
      <c r="AL184" s="87">
        <f t="shared" si="316"/>
        <v>-13.694814814814819</v>
      </c>
      <c r="AM184" s="19"/>
      <c r="AP184" s="37">
        <f t="shared" si="317"/>
        <v>7</v>
      </c>
      <c r="AQ184" s="40" t="str">
        <f t="shared" si="318"/>
        <v xml:space="preserve"> </v>
      </c>
      <c r="AR184" s="40">
        <f t="shared" si="319"/>
        <v>8.2981481481481509</v>
      </c>
      <c r="AS184" s="73"/>
      <c r="AT184" s="62">
        <f t="shared" si="258"/>
        <v>-0.99794853551385088</v>
      </c>
      <c r="AU184" s="78">
        <f t="shared" si="259"/>
        <v>-33.9</v>
      </c>
      <c r="AV184" s="62"/>
      <c r="AW184" s="40"/>
    </row>
    <row r="185" spans="1:49" ht="12.75" customHeight="1">
      <c r="A185" s="1">
        <v>9575</v>
      </c>
      <c r="B185" s="1">
        <f t="shared" si="233"/>
        <v>-7625</v>
      </c>
      <c r="C185" s="2">
        <v>61</v>
      </c>
      <c r="F185" s="18">
        <f t="shared" si="237"/>
        <v>-6252.0907534867129</v>
      </c>
      <c r="G185" s="18">
        <f t="shared" si="238"/>
        <v>-6242.5430685894171</v>
      </c>
      <c r="H185" s="14">
        <f t="shared" si="260"/>
        <v>24.1</v>
      </c>
      <c r="I185" s="18">
        <f t="shared" si="264"/>
        <v>24.266666666666666</v>
      </c>
      <c r="J185" s="18">
        <f t="shared" si="265"/>
        <v>30.466666666666665</v>
      </c>
      <c r="K185" s="87">
        <f t="shared" si="275"/>
        <v>-0.1666666666666643</v>
      </c>
      <c r="L185" s="88">
        <f t="shared" si="276"/>
        <v>-6.3666666666666636</v>
      </c>
      <c r="P185" s="37">
        <f t="shared" si="239"/>
        <v>8</v>
      </c>
      <c r="Q185" s="40" t="str">
        <f t="shared" si="267"/>
        <v xml:space="preserve"> </v>
      </c>
      <c r="R185" s="40">
        <f t="shared" si="268"/>
        <v>23.466666666666665</v>
      </c>
      <c r="S185" s="73"/>
      <c r="T185" s="93">
        <f t="shared" si="246"/>
        <v>0.97603656729403809</v>
      </c>
      <c r="U185" s="78">
        <f t="shared" ref="U185" si="321">U184</f>
        <v>2</v>
      </c>
      <c r="V185" s="65">
        <f t="shared" si="249"/>
        <v>-0.99624031352063813</v>
      </c>
      <c r="W185" s="65">
        <f t="shared" si="250"/>
        <v>4.99</v>
      </c>
      <c r="X185" s="78">
        <f t="shared" si="254"/>
        <v>0</v>
      </c>
      <c r="Y185" s="78">
        <f t="shared" si="235"/>
        <v>-9.1329084527747587E-2</v>
      </c>
      <c r="Z185" s="78">
        <f t="shared" si="262"/>
        <v>-11.82</v>
      </c>
      <c r="AA185" s="75"/>
      <c r="AB185" s="65"/>
      <c r="AC185" s="40"/>
      <c r="AD185" s="31"/>
      <c r="AF185" s="18">
        <f t="shared" si="241"/>
        <v>717.71922153982223</v>
      </c>
      <c r="AG185" s="18">
        <f t="shared" si="242"/>
        <v>746.36227623171135</v>
      </c>
      <c r="AH185" s="14">
        <f t="shared" si="245"/>
        <v>19.099999999999998</v>
      </c>
      <c r="AI185" s="14">
        <f t="shared" si="256"/>
        <v>14.73111111111111</v>
      </c>
      <c r="AJ185" s="18">
        <f t="shared" si="263"/>
        <v>21.110370370370372</v>
      </c>
      <c r="AK185" s="18">
        <f t="shared" si="257"/>
        <v>-6.3792592592592623</v>
      </c>
      <c r="AL185" s="87">
        <f t="shared" si="316"/>
        <v>-2.0103703703703744</v>
      </c>
      <c r="AM185" s="19"/>
      <c r="AP185" s="37">
        <f t="shared" si="317"/>
        <v>8</v>
      </c>
      <c r="AQ185" s="40" t="str">
        <f t="shared" si="318"/>
        <v xml:space="preserve"> </v>
      </c>
      <c r="AR185" s="40">
        <f t="shared" si="319"/>
        <v>8.2981481481481509</v>
      </c>
      <c r="AS185" s="73"/>
      <c r="AT185" s="62">
        <f t="shared" si="258"/>
        <v>-0.80562499647702634</v>
      </c>
      <c r="AU185" s="78">
        <f t="shared" si="259"/>
        <v>-33.9</v>
      </c>
      <c r="AV185" s="62"/>
      <c r="AW185" s="40"/>
    </row>
    <row r="186" spans="1:49" ht="12.75" customHeight="1">
      <c r="A186" s="1">
        <v>9565</v>
      </c>
      <c r="B186" s="1">
        <f t="shared" si="233"/>
        <v>-7615</v>
      </c>
      <c r="C186" s="2">
        <v>49.3</v>
      </c>
      <c r="F186" s="18">
        <f t="shared" si="237"/>
        <v>-6232.9953836921195</v>
      </c>
      <c r="G186" s="18">
        <f t="shared" si="238"/>
        <v>-6223.4476987948237</v>
      </c>
      <c r="H186" s="14">
        <f t="shared" si="260"/>
        <v>10.899999999999999</v>
      </c>
      <c r="I186" s="18">
        <f t="shared" si="264"/>
        <v>16.916666666666668</v>
      </c>
      <c r="J186" s="18">
        <f t="shared" si="265"/>
        <v>29.438888888888886</v>
      </c>
      <c r="K186" s="87">
        <f t="shared" si="275"/>
        <v>-6.0166666666666693</v>
      </c>
      <c r="L186" s="88">
        <f t="shared" si="276"/>
        <v>-18.538888888888888</v>
      </c>
      <c r="P186" s="37">
        <f t="shared" si="239"/>
        <v>9</v>
      </c>
      <c r="Q186" s="40" t="str">
        <f t="shared" si="267"/>
        <v xml:space="preserve"> </v>
      </c>
      <c r="R186" s="40">
        <f t="shared" si="268"/>
        <v>23.466666666666665</v>
      </c>
      <c r="S186" s="73"/>
      <c r="T186" s="93">
        <f t="shared" si="246"/>
        <v>-0.67647110129281707</v>
      </c>
      <c r="U186" s="78">
        <f t="shared" ref="U186" si="322">U185</f>
        <v>2</v>
      </c>
      <c r="V186" s="65">
        <f t="shared" si="249"/>
        <v>-0.11507839773906132</v>
      </c>
      <c r="W186" s="65">
        <f t="shared" si="250"/>
        <v>4.99</v>
      </c>
      <c r="X186" s="78">
        <f t="shared" si="254"/>
        <v>0</v>
      </c>
      <c r="Y186" s="78">
        <f t="shared" si="235"/>
        <v>-0.71006338765505594</v>
      </c>
      <c r="Z186" s="78">
        <f t="shared" si="262"/>
        <v>-11.82</v>
      </c>
      <c r="AA186" s="75"/>
      <c r="AB186" s="65"/>
      <c r="AC186" s="40"/>
      <c r="AD186" s="31"/>
      <c r="AF186" s="18">
        <f t="shared" si="241"/>
        <v>775.00533092360183</v>
      </c>
      <c r="AG186" s="18">
        <f t="shared" si="242"/>
        <v>803.64838561549095</v>
      </c>
      <c r="AH186" s="14">
        <f t="shared" si="245"/>
        <v>17.559999999999999</v>
      </c>
      <c r="AI186" s="14">
        <f t="shared" si="256"/>
        <v>21.058888888888887</v>
      </c>
      <c r="AJ186" s="18">
        <f t="shared" si="263"/>
        <v>18.528888888888886</v>
      </c>
      <c r="AK186" s="18">
        <f t="shared" si="257"/>
        <v>2.5300000000000011</v>
      </c>
      <c r="AL186" s="87">
        <f t="shared" si="316"/>
        <v>-0.96888888888888758</v>
      </c>
      <c r="AM186" s="19"/>
      <c r="AP186" s="37">
        <f t="shared" si="317"/>
        <v>9</v>
      </c>
      <c r="AQ186" s="40" t="str">
        <f t="shared" si="318"/>
        <v xml:space="preserve"> </v>
      </c>
      <c r="AR186" s="40">
        <f t="shared" si="319"/>
        <v>8.2981481481481509</v>
      </c>
      <c r="AS186" s="73"/>
      <c r="AT186" s="62">
        <f t="shared" si="258"/>
        <v>-0.23634056806409454</v>
      </c>
      <c r="AU186" s="78">
        <f t="shared" si="259"/>
        <v>-33.9</v>
      </c>
      <c r="AV186" s="62"/>
      <c r="AW186" s="40"/>
    </row>
    <row r="187" spans="1:49" ht="12.75" customHeight="1">
      <c r="A187" s="1">
        <v>9555</v>
      </c>
      <c r="B187" s="1">
        <f t="shared" si="233"/>
        <v>-7605</v>
      </c>
      <c r="C187" s="2">
        <v>27.8</v>
      </c>
      <c r="F187" s="18">
        <f t="shared" si="237"/>
        <v>-6213.9000138975262</v>
      </c>
      <c r="G187" s="18">
        <f t="shared" si="238"/>
        <v>-6204.3523290002304</v>
      </c>
      <c r="H187" s="14">
        <f t="shared" si="260"/>
        <v>15.75</v>
      </c>
      <c r="I187" s="18">
        <f t="shared" si="264"/>
        <v>18.383333333333333</v>
      </c>
      <c r="J187" s="18">
        <f t="shared" si="265"/>
        <v>31.083333333333332</v>
      </c>
      <c r="K187" s="87">
        <f t="shared" si="275"/>
        <v>-2.6333333333333329</v>
      </c>
      <c r="L187" s="88">
        <f t="shared" si="276"/>
        <v>-15.333333333333332</v>
      </c>
      <c r="P187" s="37">
        <f t="shared" si="239"/>
        <v>1</v>
      </c>
      <c r="Q187" s="40" t="str">
        <f t="shared" si="267"/>
        <v xml:space="preserve"> </v>
      </c>
      <c r="R187" s="40">
        <f t="shared" si="268"/>
        <v>7.5499999999999972</v>
      </c>
      <c r="S187" s="73"/>
      <c r="T187" s="93">
        <f t="shared" si="246"/>
        <v>-0.29956546600105693</v>
      </c>
      <c r="U187" s="78">
        <f t="shared" ref="U187" si="323">U186</f>
        <v>2</v>
      </c>
      <c r="V187" s="65">
        <f t="shared" si="249"/>
        <v>0.95004716301360514</v>
      </c>
      <c r="W187" s="65">
        <f t="shared" si="250"/>
        <v>4.99</v>
      </c>
      <c r="X187" s="78">
        <f t="shared" si="254"/>
        <v>0</v>
      </c>
      <c r="Y187" s="78">
        <f t="shared" si="235"/>
        <v>-0.99655114022305091</v>
      </c>
      <c r="Z187" s="78">
        <f t="shared" si="262"/>
        <v>-11.82</v>
      </c>
      <c r="AA187" s="75"/>
      <c r="AB187" s="65"/>
      <c r="AC187" s="40"/>
      <c r="AD187" s="31"/>
      <c r="AF187" s="18">
        <f t="shared" si="241"/>
        <v>832.29144030738144</v>
      </c>
      <c r="AG187" s="18">
        <f t="shared" si="242"/>
        <v>860.93449499927056</v>
      </c>
      <c r="AH187" s="14">
        <f t="shared" si="245"/>
        <v>26.516666666666666</v>
      </c>
      <c r="AI187" s="14">
        <f t="shared" si="256"/>
        <v>22.653333333333332</v>
      </c>
      <c r="AJ187" s="18">
        <f t="shared" si="263"/>
        <v>18.218518518518515</v>
      </c>
      <c r="AK187" s="18">
        <f t="shared" si="257"/>
        <v>4.4348148148148177</v>
      </c>
      <c r="AL187" s="87">
        <f t="shared" si="316"/>
        <v>8.2981481481481509</v>
      </c>
      <c r="AM187" s="19"/>
      <c r="AP187" s="37">
        <f t="shared" si="317"/>
        <v>1</v>
      </c>
      <c r="AQ187" s="40">
        <f t="shared" si="318"/>
        <v>8.2981481481481509</v>
      </c>
      <c r="AR187" s="40">
        <f t="shared" si="319"/>
        <v>8.2981481481481509</v>
      </c>
      <c r="AS187" s="73"/>
      <c r="AT187" s="62">
        <f t="shared" si="258"/>
        <v>0.44353023877886011</v>
      </c>
      <c r="AU187" s="78">
        <f t="shared" si="259"/>
        <v>-33.9</v>
      </c>
      <c r="AV187" s="62"/>
      <c r="AW187" s="40"/>
    </row>
    <row r="188" spans="1:49" ht="12.75" customHeight="1">
      <c r="A188" s="1">
        <v>9545</v>
      </c>
      <c r="B188" s="1">
        <f t="shared" si="233"/>
        <v>-7595</v>
      </c>
      <c r="C188" s="2">
        <v>13.2</v>
      </c>
      <c r="F188" s="18">
        <f t="shared" si="237"/>
        <v>-6194.8046441029328</v>
      </c>
      <c r="G188" s="18">
        <f t="shared" si="238"/>
        <v>-6185.256959205637</v>
      </c>
      <c r="H188" s="14">
        <f t="shared" si="260"/>
        <v>28.5</v>
      </c>
      <c r="I188" s="18">
        <f t="shared" si="264"/>
        <v>22.516666666666666</v>
      </c>
      <c r="J188" s="18">
        <f t="shared" si="265"/>
        <v>30.061111111111106</v>
      </c>
      <c r="K188" s="87">
        <f t="shared" si="275"/>
        <v>5.9833333333333343</v>
      </c>
      <c r="L188" s="88">
        <f t="shared" si="276"/>
        <v>-1.5611111111111065</v>
      </c>
      <c r="P188" s="37">
        <f t="shared" si="239"/>
        <v>2</v>
      </c>
      <c r="Q188" s="40" t="str">
        <f t="shared" si="267"/>
        <v xml:space="preserve"> </v>
      </c>
      <c r="R188" s="40">
        <f t="shared" si="268"/>
        <v>30.861111111111118</v>
      </c>
      <c r="S188" s="73"/>
      <c r="T188" s="93">
        <f t="shared" si="246"/>
        <v>0.97603656729401811</v>
      </c>
      <c r="U188" s="78">
        <f t="shared" ref="U188" si="324">U187</f>
        <v>2</v>
      </c>
      <c r="V188" s="65">
        <f t="shared" si="249"/>
        <v>0.49643295647542257</v>
      </c>
      <c r="W188" s="65">
        <f t="shared" si="250"/>
        <v>4.99</v>
      </c>
      <c r="X188" s="78">
        <f t="shared" si="254"/>
        <v>0</v>
      </c>
      <c r="Y188" s="78">
        <f t="shared" si="235"/>
        <v>-0.81674153884846246</v>
      </c>
      <c r="Z188" s="78">
        <f t="shared" si="262"/>
        <v>-11.82</v>
      </c>
      <c r="AA188" s="75"/>
      <c r="AB188" s="65"/>
      <c r="AC188" s="40"/>
      <c r="AD188" s="31"/>
      <c r="AF188" s="18">
        <f t="shared" si="241"/>
        <v>889.57754969116104</v>
      </c>
      <c r="AG188" s="18">
        <f t="shared" si="242"/>
        <v>918.22060438305016</v>
      </c>
      <c r="AH188" s="14">
        <f t="shared" si="245"/>
        <v>23.883333333333329</v>
      </c>
      <c r="AI188" s="14">
        <f t="shared" si="256"/>
        <v>23.713333333333328</v>
      </c>
      <c r="AJ188" s="18">
        <f t="shared" si="263"/>
        <v>19.096296296296295</v>
      </c>
      <c r="AK188" s="18">
        <f t="shared" si="257"/>
        <v>4.6170370370370328</v>
      </c>
      <c r="AL188" s="87">
        <f t="shared" si="316"/>
        <v>4.7870370370370345</v>
      </c>
      <c r="AM188" s="19"/>
      <c r="AP188" s="37">
        <f t="shared" si="317"/>
        <v>2</v>
      </c>
      <c r="AQ188" s="40" t="str">
        <f t="shared" si="318"/>
        <v xml:space="preserve"> </v>
      </c>
      <c r="AR188" s="40">
        <f t="shared" si="319"/>
        <v>8.2981481481481509</v>
      </c>
      <c r="AS188" s="73"/>
      <c r="AT188" s="62">
        <f t="shared" si="258"/>
        <v>0.91586831760765519</v>
      </c>
      <c r="AU188" s="78">
        <f t="shared" si="259"/>
        <v>-33.9</v>
      </c>
      <c r="AV188" s="62"/>
      <c r="AW188" s="40"/>
    </row>
    <row r="189" spans="1:49" ht="12.75" customHeight="1">
      <c r="A189" s="1">
        <v>9535</v>
      </c>
      <c r="B189" s="1">
        <f t="shared" si="233"/>
        <v>-7585</v>
      </c>
      <c r="C189" s="2">
        <v>5.5</v>
      </c>
      <c r="F189" s="18">
        <f t="shared" si="237"/>
        <v>-6175.7092743083394</v>
      </c>
      <c r="G189" s="18">
        <f t="shared" si="238"/>
        <v>-6166.1615894110437</v>
      </c>
      <c r="H189" s="14">
        <f t="shared" si="260"/>
        <v>23.299999999999997</v>
      </c>
      <c r="I189" s="18">
        <f t="shared" si="264"/>
        <v>25.649999999999995</v>
      </c>
      <c r="J189" s="18">
        <f t="shared" si="265"/>
        <v>29.133333333333333</v>
      </c>
      <c r="K189" s="87">
        <f t="shared" si="275"/>
        <v>-2.3499999999999979</v>
      </c>
      <c r="L189" s="88">
        <f t="shared" si="276"/>
        <v>-5.8333333333333357</v>
      </c>
      <c r="P189" s="37">
        <f t="shared" si="239"/>
        <v>3</v>
      </c>
      <c r="Q189" s="40" t="str">
        <f t="shared" si="267"/>
        <v xml:space="preserve"> </v>
      </c>
      <c r="R189" s="40">
        <f t="shared" si="268"/>
        <v>30.861111111111118</v>
      </c>
      <c r="S189" s="73"/>
      <c r="T189" s="93">
        <f t="shared" si="246"/>
        <v>-0.6764711012928849</v>
      </c>
      <c r="U189" s="78">
        <f t="shared" ref="U189" si="325">U188</f>
        <v>2</v>
      </c>
      <c r="V189" s="65">
        <f t="shared" si="249"/>
        <v>-0.75077603371680379</v>
      </c>
      <c r="W189" s="65">
        <f t="shared" si="250"/>
        <v>4.99</v>
      </c>
      <c r="X189" s="78">
        <f t="shared" si="254"/>
        <v>0</v>
      </c>
      <c r="Y189" s="78">
        <f t="shared" si="235"/>
        <v>-0.25476949437552515</v>
      </c>
      <c r="Z189" s="78">
        <f t="shared" si="262"/>
        <v>-11.82</v>
      </c>
      <c r="AA189" s="75"/>
      <c r="AB189" s="65"/>
      <c r="AC189" s="40"/>
      <c r="AD189" s="31"/>
      <c r="AF189" s="18">
        <f t="shared" si="241"/>
        <v>946.86365907494064</v>
      </c>
      <c r="AG189" s="18">
        <f t="shared" si="242"/>
        <v>975.50671376682976</v>
      </c>
      <c r="AH189" s="14">
        <f t="shared" si="245"/>
        <v>20.740000000000002</v>
      </c>
      <c r="AI189" s="14">
        <f t="shared" si="256"/>
        <v>17.35777777777778</v>
      </c>
      <c r="AJ189" s="18">
        <f t="shared" si="263"/>
        <v>20.4637037037037</v>
      </c>
      <c r="AK189" s="18">
        <f t="shared" si="257"/>
        <v>-3.10592592592592</v>
      </c>
      <c r="AL189" s="87">
        <f t="shared" si="316"/>
        <v>0.27629629629630159</v>
      </c>
      <c r="AM189" s="19"/>
      <c r="AP189" s="37">
        <f t="shared" si="317"/>
        <v>3</v>
      </c>
      <c r="AQ189" s="40" t="str">
        <f t="shared" si="318"/>
        <v xml:space="preserve"> </v>
      </c>
      <c r="AR189" s="40">
        <f t="shared" si="319"/>
        <v>9.0040740740740723</v>
      </c>
      <c r="AS189" s="73"/>
      <c r="AT189" s="62">
        <f t="shared" si="258"/>
        <v>0.95966143188528397</v>
      </c>
      <c r="AU189" s="78">
        <f t="shared" si="259"/>
        <v>-33.9</v>
      </c>
      <c r="AV189" s="62"/>
      <c r="AW189" s="40"/>
    </row>
    <row r="190" spans="1:49" ht="12.75" customHeight="1">
      <c r="A190" s="1">
        <v>9525</v>
      </c>
      <c r="B190" s="1">
        <f t="shared" si="233"/>
        <v>-7575</v>
      </c>
      <c r="C190" s="2">
        <v>4.5</v>
      </c>
      <c r="F190" s="18">
        <f t="shared" si="237"/>
        <v>-6156.6139045137461</v>
      </c>
      <c r="G190" s="18">
        <f t="shared" si="238"/>
        <v>-6147.0662196164503</v>
      </c>
      <c r="H190" s="14">
        <f t="shared" si="260"/>
        <v>25.15</v>
      </c>
      <c r="I190" s="18">
        <f t="shared" si="264"/>
        <v>36.633333333333333</v>
      </c>
      <c r="J190" s="18">
        <f t="shared" si="265"/>
        <v>28.783333333333335</v>
      </c>
      <c r="K190" s="87">
        <f t="shared" si="275"/>
        <v>-11.483333333333334</v>
      </c>
      <c r="L190" s="88">
        <f t="shared" si="276"/>
        <v>-3.6333333333333364</v>
      </c>
      <c r="P190" s="37">
        <f t="shared" si="239"/>
        <v>4</v>
      </c>
      <c r="Q190" s="40" t="str">
        <f t="shared" si="267"/>
        <v xml:space="preserve"> </v>
      </c>
      <c r="R190" s="40">
        <f t="shared" si="268"/>
        <v>30.861111111111118</v>
      </c>
      <c r="S190" s="73"/>
      <c r="T190" s="93">
        <f t="shared" si="246"/>
        <v>-0.29956546600118594</v>
      </c>
      <c r="U190" s="78">
        <f t="shared" ref="U190" si="326">U189</f>
        <v>2</v>
      </c>
      <c r="V190" s="65">
        <f t="shared" si="249"/>
        <v>-0.79779890355086869</v>
      </c>
      <c r="W190" s="65">
        <f t="shared" si="250"/>
        <v>4.99</v>
      </c>
      <c r="X190" s="78">
        <f t="shared" si="254"/>
        <v>0</v>
      </c>
      <c r="Y190" s="78">
        <f t="shared" si="235"/>
        <v>0.4264120279632192</v>
      </c>
      <c r="Z190" s="78">
        <f t="shared" si="262"/>
        <v>-11.82</v>
      </c>
      <c r="AA190" s="75"/>
      <c r="AB190" s="65"/>
      <c r="AC190" s="40"/>
      <c r="AD190" s="31"/>
      <c r="AF190" s="18">
        <f t="shared" si="241"/>
        <v>1004.1497684587202</v>
      </c>
      <c r="AG190" s="18">
        <f t="shared" si="242"/>
        <v>1032.7928231506094</v>
      </c>
      <c r="AH190" s="14">
        <f t="shared" si="245"/>
        <v>7.45</v>
      </c>
      <c r="AI190" s="14">
        <f t="shared" si="256"/>
        <v>16.985555555555553</v>
      </c>
      <c r="AJ190" s="18">
        <f t="shared" si="263"/>
        <v>19.937777777777779</v>
      </c>
      <c r="AK190" s="18">
        <f t="shared" si="257"/>
        <v>-2.9522222222222254</v>
      </c>
      <c r="AL190" s="87">
        <f t="shared" si="316"/>
        <v>-12.487777777777779</v>
      </c>
      <c r="AM190" s="19"/>
      <c r="AP190" s="37">
        <f t="shared" si="317"/>
        <v>4</v>
      </c>
      <c r="AQ190" s="40" t="str">
        <f t="shared" si="318"/>
        <v xml:space="preserve"> </v>
      </c>
      <c r="AR190" s="40">
        <f t="shared" si="319"/>
        <v>9.0040740740740723</v>
      </c>
      <c r="AS190" s="73"/>
      <c r="AT190" s="62">
        <f t="shared" si="258"/>
        <v>0.5544182967349911</v>
      </c>
      <c r="AU190" s="78">
        <f t="shared" si="259"/>
        <v>-33.9</v>
      </c>
      <c r="AV190" s="62"/>
      <c r="AW190" s="40"/>
    </row>
    <row r="191" spans="1:49" ht="12.75" customHeight="1">
      <c r="A191" s="1">
        <v>9515</v>
      </c>
      <c r="B191" s="1">
        <f t="shared" si="233"/>
        <v>-7565</v>
      </c>
      <c r="C191" s="2">
        <v>12.8</v>
      </c>
      <c r="F191" s="18">
        <f t="shared" si="237"/>
        <v>-6137.5185347191527</v>
      </c>
      <c r="G191" s="18">
        <f t="shared" si="238"/>
        <v>-6127.970849821857</v>
      </c>
      <c r="H191" s="14">
        <f t="shared" si="260"/>
        <v>61.45</v>
      </c>
      <c r="I191" s="18">
        <f t="shared" si="264"/>
        <v>43.4</v>
      </c>
      <c r="J191" s="18">
        <f t="shared" si="265"/>
        <v>30.588888888888885</v>
      </c>
      <c r="K191" s="87">
        <f t="shared" si="275"/>
        <v>18.050000000000004</v>
      </c>
      <c r="L191" s="88">
        <f t="shared" si="276"/>
        <v>30.861111111111118</v>
      </c>
      <c r="P191" s="37">
        <f t="shared" si="239"/>
        <v>5</v>
      </c>
      <c r="Q191" s="40">
        <f t="shared" si="267"/>
        <v>30.861111111111118</v>
      </c>
      <c r="R191" s="40">
        <f t="shared" si="268"/>
        <v>30.861111111111118</v>
      </c>
      <c r="S191" s="73"/>
      <c r="T191" s="93">
        <f t="shared" si="246"/>
        <v>0.97603656729399801</v>
      </c>
      <c r="U191" s="78">
        <f t="shared" ref="U191" si="327">U190</f>
        <v>2</v>
      </c>
      <c r="V191" s="65">
        <f t="shared" si="249"/>
        <v>0.43053482815513205</v>
      </c>
      <c r="W191" s="65">
        <f t="shared" si="250"/>
        <v>4.99</v>
      </c>
      <c r="X191" s="78">
        <f t="shared" si="254"/>
        <v>0</v>
      </c>
      <c r="Y191" s="78">
        <f t="shared" si="235"/>
        <v>0.90807062337617006</v>
      </c>
      <c r="Z191" s="78">
        <f t="shared" si="262"/>
        <v>-11.82</v>
      </c>
      <c r="AA191" s="75"/>
      <c r="AB191" s="65"/>
      <c r="AC191" s="40"/>
      <c r="AD191" s="31"/>
      <c r="AF191" s="18">
        <f t="shared" si="241"/>
        <v>1061.4358778424998</v>
      </c>
      <c r="AG191" s="18">
        <f t="shared" si="242"/>
        <v>1090.078932534389</v>
      </c>
      <c r="AH191" s="14">
        <f t="shared" si="245"/>
        <v>22.766666666666666</v>
      </c>
      <c r="AI191" s="14">
        <f t="shared" si="256"/>
        <v>18.844444444444445</v>
      </c>
      <c r="AJ191" s="18">
        <f t="shared" si="263"/>
        <v>18.223703703703702</v>
      </c>
      <c r="AK191" s="18">
        <f t="shared" si="257"/>
        <v>0.62074074074074304</v>
      </c>
      <c r="AL191" s="87">
        <f t="shared" si="316"/>
        <v>4.5429629629629638</v>
      </c>
      <c r="AM191" s="19"/>
      <c r="AP191" s="37">
        <f t="shared" si="317"/>
        <v>5</v>
      </c>
      <c r="AQ191" s="40" t="str">
        <f t="shared" si="318"/>
        <v xml:space="preserve"> </v>
      </c>
      <c r="AR191" s="40">
        <f t="shared" si="319"/>
        <v>9.0040740740740723</v>
      </c>
      <c r="AS191" s="73"/>
      <c r="AT191" s="62">
        <f t="shared" si="258"/>
        <v>-0.11024332113062564</v>
      </c>
      <c r="AU191" s="78">
        <f t="shared" si="259"/>
        <v>-33.9</v>
      </c>
      <c r="AV191" s="62"/>
      <c r="AW191" s="40"/>
    </row>
    <row r="192" spans="1:49" ht="12.75" customHeight="1">
      <c r="A192" s="1">
        <v>9505</v>
      </c>
      <c r="B192" s="1">
        <f t="shared" si="233"/>
        <v>-7555</v>
      </c>
      <c r="C192" s="2">
        <v>17.7</v>
      </c>
      <c r="F192" s="18">
        <f t="shared" si="237"/>
        <v>-6118.4231649245594</v>
      </c>
      <c r="G192" s="18">
        <f t="shared" si="238"/>
        <v>-6108.8754800272636</v>
      </c>
      <c r="H192" s="14">
        <f t="shared" si="260"/>
        <v>43.599999999999994</v>
      </c>
      <c r="I192" s="18">
        <f t="shared" si="264"/>
        <v>44.833333333333336</v>
      </c>
      <c r="J192" s="18">
        <f t="shared" si="265"/>
        <v>31.87222222222222</v>
      </c>
      <c r="K192" s="87">
        <f t="shared" si="275"/>
        <v>-1.2333333333333414</v>
      </c>
      <c r="L192" s="88">
        <f t="shared" si="276"/>
        <v>11.727777777777774</v>
      </c>
      <c r="P192" s="37">
        <f t="shared" si="239"/>
        <v>6</v>
      </c>
      <c r="Q192" s="40" t="str">
        <f t="shared" si="267"/>
        <v xml:space="preserve"> </v>
      </c>
      <c r="R192" s="40">
        <f t="shared" si="268"/>
        <v>30.861111111111118</v>
      </c>
      <c r="S192" s="73"/>
      <c r="T192" s="93">
        <f t="shared" si="246"/>
        <v>-0.67647110129295285</v>
      </c>
      <c r="U192" s="78">
        <f t="shared" ref="U192" si="328">U191</f>
        <v>2</v>
      </c>
      <c r="V192" s="65">
        <f t="shared" si="249"/>
        <v>0.97061813379934669</v>
      </c>
      <c r="W192" s="65">
        <f t="shared" si="250"/>
        <v>4.99</v>
      </c>
      <c r="X192" s="78">
        <f t="shared" si="254"/>
        <v>0</v>
      </c>
      <c r="Y192" s="78">
        <f t="shared" si="235"/>
        <v>0.96483288203058626</v>
      </c>
      <c r="Z192" s="78">
        <f t="shared" si="262"/>
        <v>-11.82</v>
      </c>
      <c r="AA192" s="75"/>
      <c r="AB192" s="65"/>
      <c r="AC192" s="40"/>
      <c r="AD192" s="31"/>
      <c r="AF192" s="18">
        <f t="shared" si="241"/>
        <v>1118.7219872262795</v>
      </c>
      <c r="AG192" s="18">
        <f t="shared" si="242"/>
        <v>1147.3650419181686</v>
      </c>
      <c r="AH192" s="14">
        <f t="shared" si="245"/>
        <v>26.316666666666666</v>
      </c>
      <c r="AI192" s="14">
        <f t="shared" si="256"/>
        <v>22.974444444444444</v>
      </c>
      <c r="AJ192" s="18">
        <f t="shared" si="263"/>
        <v>17.312592592592594</v>
      </c>
      <c r="AK192" s="18">
        <f t="shared" si="257"/>
        <v>5.6618518518518499</v>
      </c>
      <c r="AL192" s="87">
        <f t="shared" si="316"/>
        <v>9.0040740740740723</v>
      </c>
      <c r="AM192" s="19"/>
      <c r="AP192" s="37">
        <f t="shared" si="317"/>
        <v>6</v>
      </c>
      <c r="AQ192" s="40">
        <f t="shared" si="318"/>
        <v>9.0040740740740723</v>
      </c>
      <c r="AR192" s="40">
        <f t="shared" si="319"/>
        <v>9.0040740740740723</v>
      </c>
      <c r="AS192" s="73"/>
      <c r="AT192" s="62">
        <f t="shared" si="258"/>
        <v>-0.72332086382118488</v>
      </c>
      <c r="AU192" s="78">
        <f t="shared" si="259"/>
        <v>-33.9</v>
      </c>
      <c r="AV192" s="62"/>
      <c r="AW192" s="40"/>
    </row>
    <row r="193" spans="1:49" ht="12.75" customHeight="1">
      <c r="A193" s="1">
        <v>9495</v>
      </c>
      <c r="B193" s="1">
        <f t="shared" si="233"/>
        <v>-7545</v>
      </c>
      <c r="C193" s="2">
        <v>12.8</v>
      </c>
      <c r="F193" s="18">
        <f t="shared" si="237"/>
        <v>-6099.327795129966</v>
      </c>
      <c r="G193" s="18">
        <f t="shared" si="238"/>
        <v>-6089.7801102326703</v>
      </c>
      <c r="H193" s="14">
        <f t="shared" si="260"/>
        <v>29.450000000000003</v>
      </c>
      <c r="I193" s="18">
        <f t="shared" si="264"/>
        <v>31.333333333333332</v>
      </c>
      <c r="J193" s="18">
        <f t="shared" si="265"/>
        <v>30.644444444444439</v>
      </c>
      <c r="K193" s="87">
        <f t="shared" si="275"/>
        <v>-1.8833333333333293</v>
      </c>
      <c r="L193" s="88">
        <f t="shared" si="276"/>
        <v>-1.1944444444444358</v>
      </c>
      <c r="P193" s="37">
        <f t="shared" si="239"/>
        <v>7</v>
      </c>
      <c r="Q193" s="40" t="str">
        <f t="shared" si="267"/>
        <v xml:space="preserve"> </v>
      </c>
      <c r="R193" s="40">
        <f t="shared" si="268"/>
        <v>30.861111111111118</v>
      </c>
      <c r="S193" s="73"/>
      <c r="T193" s="93">
        <f t="shared" si="246"/>
        <v>-0.29956546600109807</v>
      </c>
      <c r="U193" s="78">
        <f t="shared" ref="U193" si="329">U192</f>
        <v>2</v>
      </c>
      <c r="V193" s="65">
        <f t="shared" si="249"/>
        <v>-4.0922959895441091E-2</v>
      </c>
      <c r="W193" s="65">
        <f t="shared" si="250"/>
        <v>4.99</v>
      </c>
      <c r="X193" s="78">
        <f t="shared" si="254"/>
        <v>0</v>
      </c>
      <c r="Y193" s="78">
        <f t="shared" si="235"/>
        <v>0.57013911225982294</v>
      </c>
      <c r="Z193" s="78">
        <f t="shared" si="262"/>
        <v>-11.82</v>
      </c>
      <c r="AA193" s="75"/>
      <c r="AB193" s="65"/>
      <c r="AC193" s="40"/>
      <c r="AD193" s="31"/>
      <c r="AF193" s="18">
        <f t="shared" si="241"/>
        <v>1176.0080966100591</v>
      </c>
      <c r="AG193" s="18">
        <f t="shared" si="242"/>
        <v>1204.6511513019482</v>
      </c>
      <c r="AH193" s="14">
        <f t="shared" si="245"/>
        <v>19.840000000000003</v>
      </c>
      <c r="AI193" s="14">
        <f t="shared" si="256"/>
        <v>20.174444444444443</v>
      </c>
      <c r="AJ193" s="18">
        <f t="shared" si="263"/>
        <v>14.423333333333334</v>
      </c>
      <c r="AK193" s="18">
        <f t="shared" si="257"/>
        <v>5.7511111111111095</v>
      </c>
      <c r="AL193" s="87">
        <f t="shared" si="316"/>
        <v>5.4166666666666696</v>
      </c>
      <c r="AM193" s="19"/>
      <c r="AP193" s="37">
        <f t="shared" si="317"/>
        <v>7</v>
      </c>
      <c r="AQ193" s="40" t="str">
        <f t="shared" si="318"/>
        <v xml:space="preserve"> </v>
      </c>
      <c r="AR193" s="40">
        <f t="shared" si="319"/>
        <v>9.0040740740740723</v>
      </c>
      <c r="AS193" s="73"/>
      <c r="AT193" s="62">
        <f t="shared" si="258"/>
        <v>-0.99794853551385043</v>
      </c>
      <c r="AU193" s="78">
        <f t="shared" si="259"/>
        <v>-33.9</v>
      </c>
      <c r="AV193" s="62"/>
      <c r="AW193" s="40"/>
    </row>
    <row r="194" spans="1:49" ht="12.75" customHeight="1">
      <c r="A194" s="1">
        <v>9485</v>
      </c>
      <c r="B194" s="1">
        <f t="shared" ref="B194:B257" si="330">1950-A194</f>
        <v>-7535</v>
      </c>
      <c r="C194" s="2">
        <v>8.1</v>
      </c>
      <c r="F194" s="18">
        <f t="shared" si="237"/>
        <v>-6080.2324253353727</v>
      </c>
      <c r="G194" s="18">
        <f t="shared" si="238"/>
        <v>-6070.6847404380769</v>
      </c>
      <c r="H194" s="14">
        <f t="shared" si="260"/>
        <v>20.950000000000003</v>
      </c>
      <c r="I194" s="18">
        <f t="shared" si="264"/>
        <v>25.850000000000005</v>
      </c>
      <c r="J194" s="18">
        <f t="shared" si="265"/>
        <v>29.088888888888885</v>
      </c>
      <c r="K194" s="87">
        <f t="shared" si="275"/>
        <v>-4.9000000000000021</v>
      </c>
      <c r="L194" s="88">
        <f t="shared" si="276"/>
        <v>-8.1388888888888822</v>
      </c>
      <c r="P194" s="37">
        <f t="shared" si="239"/>
        <v>8</v>
      </c>
      <c r="Q194" s="40" t="str">
        <f t="shared" si="267"/>
        <v xml:space="preserve"> </v>
      </c>
      <c r="R194" s="40">
        <f t="shared" si="268"/>
        <v>30.861111111111118</v>
      </c>
      <c r="S194" s="73"/>
      <c r="T194" s="93">
        <f t="shared" si="246"/>
        <v>0.97603656729400279</v>
      </c>
      <c r="U194" s="78">
        <f t="shared" ref="U194" si="331">U193</f>
        <v>2</v>
      </c>
      <c r="V194" s="65">
        <f t="shared" si="249"/>
        <v>-0.98704485230410466</v>
      </c>
      <c r="W194" s="65">
        <f t="shared" si="250"/>
        <v>4.99</v>
      </c>
      <c r="X194" s="78">
        <f t="shared" si="254"/>
        <v>0</v>
      </c>
      <c r="Y194" s="78">
        <f t="shared" ref="Y194:Y257" si="332" xml:space="preserve"> SIN((2*PI()*(G194-2000+Z194)/171.858328151339) + 3.421821408)</f>
        <v>-9.1329084527726118E-2</v>
      </c>
      <c r="Z194" s="78">
        <f t="shared" si="262"/>
        <v>-11.82</v>
      </c>
      <c r="AA194" s="75"/>
      <c r="AB194" s="65"/>
      <c r="AC194" s="40"/>
      <c r="AD194" s="31"/>
      <c r="AF194" s="18">
        <f t="shared" si="241"/>
        <v>1233.2942059938387</v>
      </c>
      <c r="AG194" s="18">
        <f t="shared" si="242"/>
        <v>1261.9372606857278</v>
      </c>
      <c r="AH194" s="14">
        <f t="shared" si="245"/>
        <v>14.366666666666665</v>
      </c>
      <c r="AI194" s="14">
        <f t="shared" si="256"/>
        <v>12.113333333333335</v>
      </c>
      <c r="AJ194" s="18">
        <f t="shared" si="263"/>
        <v>12.23185185185185</v>
      </c>
      <c r="AK194" s="18">
        <f t="shared" si="257"/>
        <v>-0.11851851851851514</v>
      </c>
      <c r="AL194" s="87">
        <f t="shared" si="316"/>
        <v>2.1348148148148152</v>
      </c>
      <c r="AM194" s="19"/>
      <c r="AP194" s="37">
        <f t="shared" si="317"/>
        <v>8</v>
      </c>
      <c r="AQ194" s="40" t="str">
        <f t="shared" si="318"/>
        <v xml:space="preserve"> </v>
      </c>
      <c r="AR194" s="40">
        <f t="shared" si="319"/>
        <v>9.0040740740740723</v>
      </c>
      <c r="AS194" s="73"/>
      <c r="AT194" s="62">
        <f t="shared" si="258"/>
        <v>-0.80562499647703079</v>
      </c>
      <c r="AU194" s="78">
        <f t="shared" si="259"/>
        <v>-33.9</v>
      </c>
      <c r="AV194" s="62"/>
      <c r="AW194" s="40"/>
    </row>
    <row r="195" spans="1:49" ht="12.75" customHeight="1">
      <c r="A195" s="1">
        <v>9475</v>
      </c>
      <c r="B195" s="1">
        <f t="shared" si="330"/>
        <v>-7525</v>
      </c>
      <c r="C195" s="2">
        <v>3.1</v>
      </c>
      <c r="F195" s="18">
        <f t="shared" si="237"/>
        <v>-6061.1370555407793</v>
      </c>
      <c r="G195" s="18">
        <f t="shared" si="238"/>
        <v>-6051.5893706434836</v>
      </c>
      <c r="H195" s="14">
        <f t="shared" si="260"/>
        <v>27.15</v>
      </c>
      <c r="I195" s="18">
        <f t="shared" si="264"/>
        <v>25.133333333333336</v>
      </c>
      <c r="J195" s="18">
        <f t="shared" si="265"/>
        <v>26.861111111111107</v>
      </c>
      <c r="K195" s="87">
        <f t="shared" si="275"/>
        <v>2.0166666666666622</v>
      </c>
      <c r="L195" s="88">
        <f t="shared" si="276"/>
        <v>0.28888888888889142</v>
      </c>
      <c r="P195" s="37">
        <f t="shared" si="239"/>
        <v>9</v>
      </c>
      <c r="Q195" s="40" t="str">
        <f t="shared" si="267"/>
        <v xml:space="preserve"> </v>
      </c>
      <c r="R195" s="40">
        <f t="shared" si="268"/>
        <v>11.727777777777774</v>
      </c>
      <c r="S195" s="73"/>
      <c r="T195" s="93">
        <f t="shared" si="246"/>
        <v>-0.67647110129302068</v>
      </c>
      <c r="U195" s="78">
        <f t="shared" ref="U195" si="333">U194</f>
        <v>2</v>
      </c>
      <c r="V195" s="65">
        <f t="shared" si="249"/>
        <v>-0.35528269047409344</v>
      </c>
      <c r="W195" s="65">
        <f t="shared" si="250"/>
        <v>4.99</v>
      </c>
      <c r="X195" s="78">
        <f t="shared" si="254"/>
        <v>0</v>
      </c>
      <c r="Y195" s="78">
        <f t="shared" si="332"/>
        <v>-0.71006338765508081</v>
      </c>
      <c r="Z195" s="78">
        <f t="shared" si="262"/>
        <v>-11.82</v>
      </c>
      <c r="AA195" s="75"/>
      <c r="AB195" s="65"/>
      <c r="AC195" s="40"/>
      <c r="AD195" s="31"/>
      <c r="AF195" s="18">
        <f t="shared" si="241"/>
        <v>1290.5803153776183</v>
      </c>
      <c r="AG195" s="18">
        <f t="shared" si="242"/>
        <v>1319.2233700695074</v>
      </c>
      <c r="AH195" s="14">
        <f t="shared" si="245"/>
        <v>2.1333333333333333</v>
      </c>
      <c r="AI195" s="14">
        <f t="shared" si="256"/>
        <v>11.605555555555554</v>
      </c>
      <c r="AJ195" s="18">
        <f t="shared" si="263"/>
        <v>12.629999999999999</v>
      </c>
      <c r="AK195" s="18">
        <f t="shared" si="257"/>
        <v>-1.0244444444444447</v>
      </c>
      <c r="AL195" s="87">
        <f t="shared" si="316"/>
        <v>-10.496666666666666</v>
      </c>
      <c r="AM195" s="19"/>
      <c r="AP195" s="37">
        <f t="shared" si="317"/>
        <v>9</v>
      </c>
      <c r="AQ195" s="40" t="str">
        <f t="shared" si="318"/>
        <v xml:space="preserve"> </v>
      </c>
      <c r="AR195" s="40">
        <f t="shared" si="319"/>
        <v>9.0040740740740723</v>
      </c>
      <c r="AS195" s="73"/>
      <c r="AT195" s="62">
        <f t="shared" si="258"/>
        <v>-0.2363405680641017</v>
      </c>
      <c r="AU195" s="78">
        <f t="shared" si="259"/>
        <v>-33.9</v>
      </c>
      <c r="AV195" s="62"/>
      <c r="AW195" s="40"/>
    </row>
    <row r="196" spans="1:49" ht="12.75" customHeight="1">
      <c r="A196" s="1">
        <v>9465</v>
      </c>
      <c r="B196" s="1">
        <f t="shared" si="330"/>
        <v>-7515</v>
      </c>
      <c r="C196" s="2">
        <v>3.6</v>
      </c>
      <c r="F196" s="18">
        <f t="shared" ref="F196:F259" si="334">F195 + 19.0953697945932</f>
        <v>-6042.041685746186</v>
      </c>
      <c r="G196" s="18">
        <f t="shared" ref="G196:G259" si="335">G195 + 19.0953697945932</f>
        <v>-6032.4940008488902</v>
      </c>
      <c r="H196" s="14">
        <f t="shared" si="260"/>
        <v>27.299999999999997</v>
      </c>
      <c r="I196" s="18">
        <f t="shared" si="264"/>
        <v>23.966666666666665</v>
      </c>
      <c r="J196" s="18">
        <f t="shared" si="265"/>
        <v>22.222222222222221</v>
      </c>
      <c r="K196" s="87">
        <f t="shared" si="275"/>
        <v>3.3333333333333321</v>
      </c>
      <c r="L196" s="88">
        <f t="shared" si="276"/>
        <v>5.0777777777777757</v>
      </c>
      <c r="P196" s="37">
        <f t="shared" ref="P196:P259" si="336">IF(P195=9, 1, P195+1)</f>
        <v>1</v>
      </c>
      <c r="Q196" s="40">
        <f t="shared" si="267"/>
        <v>5.0777777777777757</v>
      </c>
      <c r="R196" s="40">
        <f t="shared" si="268"/>
        <v>5.0777777777777757</v>
      </c>
      <c r="S196" s="73"/>
      <c r="T196" s="93">
        <f t="shared" si="246"/>
        <v>-0.29956546600101019</v>
      </c>
      <c r="U196" s="78">
        <f t="shared" ref="U196" si="337">U195</f>
        <v>2</v>
      </c>
      <c r="V196" s="65">
        <f t="shared" si="249"/>
        <v>0.84443227586880731</v>
      </c>
      <c r="W196" s="65">
        <f t="shared" si="250"/>
        <v>4.99</v>
      </c>
      <c r="X196" s="78">
        <f t="shared" si="254"/>
        <v>0</v>
      </c>
      <c r="Y196" s="78">
        <f t="shared" si="332"/>
        <v>-0.9965511402230538</v>
      </c>
      <c r="Z196" s="78">
        <f t="shared" si="262"/>
        <v>-11.82</v>
      </c>
      <c r="AA196" s="75"/>
      <c r="AB196" s="65"/>
      <c r="AC196" s="40"/>
      <c r="AD196" s="31"/>
      <c r="AF196" s="18">
        <f t="shared" ref="AF196:AF216" si="338">AF195 + 57.2861093837796</f>
        <v>1347.8664247613979</v>
      </c>
      <c r="AG196" s="18">
        <f t="shared" ref="AG196:AG216" si="339">AG195 + 57.2861093837796</f>
        <v>1376.509479453287</v>
      </c>
      <c r="AH196" s="14">
        <f t="shared" si="245"/>
        <v>18.316666666666666</v>
      </c>
      <c r="AI196" s="14">
        <f t="shared" si="256"/>
        <v>6.1099999999999994</v>
      </c>
      <c r="AJ196" s="18">
        <f t="shared" si="263"/>
        <v>12.920370370370371</v>
      </c>
      <c r="AK196" s="18">
        <f t="shared" si="257"/>
        <v>-6.8103703703703715</v>
      </c>
      <c r="AL196" s="87">
        <f t="shared" si="316"/>
        <v>5.3962962962962955</v>
      </c>
      <c r="AM196" s="19"/>
      <c r="AP196" s="37">
        <f t="shared" si="317"/>
        <v>1</v>
      </c>
      <c r="AQ196" s="40" t="str">
        <f t="shared" si="318"/>
        <v xml:space="preserve"> </v>
      </c>
      <c r="AR196" s="40">
        <f t="shared" si="319"/>
        <v>5.4166666666666696</v>
      </c>
      <c r="AS196" s="73"/>
      <c r="AT196" s="62">
        <f t="shared" si="258"/>
        <v>0.44353023877885667</v>
      </c>
      <c r="AU196" s="78">
        <f t="shared" si="259"/>
        <v>-33.9</v>
      </c>
      <c r="AV196" s="62"/>
      <c r="AW196" s="40"/>
    </row>
    <row r="197" spans="1:49" ht="12.75" customHeight="1">
      <c r="A197" s="1">
        <v>9455</v>
      </c>
      <c r="B197" s="1">
        <f t="shared" si="330"/>
        <v>-7505</v>
      </c>
      <c r="C197" s="2">
        <v>16.3</v>
      </c>
      <c r="F197" s="18">
        <f t="shared" si="334"/>
        <v>-6022.9463159515926</v>
      </c>
      <c r="G197" s="18">
        <f t="shared" si="335"/>
        <v>-6013.3986310542969</v>
      </c>
      <c r="H197" s="14">
        <f t="shared" si="260"/>
        <v>17.45</v>
      </c>
      <c r="I197" s="18">
        <f t="shared" si="264"/>
        <v>18.016666666666666</v>
      </c>
      <c r="J197" s="18">
        <f t="shared" si="265"/>
        <v>22.544444444444448</v>
      </c>
      <c r="K197" s="87">
        <f t="shared" si="275"/>
        <v>-0.56666666666666643</v>
      </c>
      <c r="L197" s="88">
        <f t="shared" si="276"/>
        <v>-5.0944444444444485</v>
      </c>
      <c r="P197" s="37">
        <f t="shared" si="336"/>
        <v>2</v>
      </c>
      <c r="Q197" s="40" t="str">
        <f t="shared" si="267"/>
        <v xml:space="preserve"> </v>
      </c>
      <c r="R197" s="40">
        <f t="shared" si="268"/>
        <v>5.0777777777777757</v>
      </c>
      <c r="S197" s="73"/>
      <c r="T197" s="93">
        <f t="shared" si="246"/>
        <v>0.97603656729398269</v>
      </c>
      <c r="U197" s="78">
        <f t="shared" ref="U197" si="340">U196</f>
        <v>2</v>
      </c>
      <c r="V197" s="65">
        <f t="shared" si="249"/>
        <v>0.69424280791205129</v>
      </c>
      <c r="W197" s="65">
        <f t="shared" si="250"/>
        <v>4.99</v>
      </c>
      <c r="X197" s="78">
        <f t="shared" si="254"/>
        <v>0</v>
      </c>
      <c r="Y197" s="78">
        <f t="shared" si="332"/>
        <v>-0.81674153884844214</v>
      </c>
      <c r="Z197" s="78">
        <f t="shared" si="262"/>
        <v>-11.82</v>
      </c>
      <c r="AA197" s="75"/>
      <c r="AB197" s="65"/>
      <c r="AC197" s="40"/>
      <c r="AD197" s="31"/>
      <c r="AF197" s="18">
        <f t="shared" si="338"/>
        <v>1405.1525341451775</v>
      </c>
      <c r="AG197" s="18">
        <f t="shared" si="339"/>
        <v>1433.7955888370666</v>
      </c>
      <c r="AH197" s="14">
        <f t="shared" si="245"/>
        <v>-2.12</v>
      </c>
      <c r="AI197" s="14">
        <f t="shared" si="256"/>
        <v>5.7377777777777768</v>
      </c>
      <c r="AJ197" s="18">
        <f t="shared" si="263"/>
        <v>10.051851851851852</v>
      </c>
      <c r="AK197" s="18">
        <f t="shared" si="257"/>
        <v>-4.3140740740740755</v>
      </c>
      <c r="AL197" s="87">
        <f t="shared" si="316"/>
        <v>-12.171851851851851</v>
      </c>
      <c r="AM197" s="19"/>
      <c r="AP197" s="37">
        <f t="shared" si="317"/>
        <v>2</v>
      </c>
      <c r="AQ197" s="40" t="str">
        <f t="shared" si="318"/>
        <v xml:space="preserve"> </v>
      </c>
      <c r="AR197" s="40">
        <f t="shared" si="319"/>
        <v>10.965185185185186</v>
      </c>
      <c r="AS197" s="73"/>
      <c r="AT197" s="62">
        <f t="shared" si="258"/>
        <v>0.91586831760765297</v>
      </c>
      <c r="AU197" s="78">
        <f t="shared" si="259"/>
        <v>-33.9</v>
      </c>
      <c r="AV197" s="62"/>
      <c r="AW197" s="40"/>
    </row>
    <row r="198" spans="1:49" ht="12.75" customHeight="1">
      <c r="A198" s="1">
        <v>9445</v>
      </c>
      <c r="B198" s="1">
        <f t="shared" si="330"/>
        <v>-7495</v>
      </c>
      <c r="C198" s="2">
        <v>23.2</v>
      </c>
      <c r="F198" s="18">
        <f t="shared" si="334"/>
        <v>-6003.8509461569993</v>
      </c>
      <c r="G198" s="18">
        <f t="shared" si="335"/>
        <v>-5994.3032612597035</v>
      </c>
      <c r="H198" s="14">
        <f t="shared" si="260"/>
        <v>9.3000000000000007</v>
      </c>
      <c r="I198" s="18">
        <f t="shared" si="264"/>
        <v>10.616666666666667</v>
      </c>
      <c r="J198" s="18">
        <f t="shared" si="265"/>
        <v>21.911111111111111</v>
      </c>
      <c r="K198" s="87">
        <f t="shared" si="275"/>
        <v>-1.3166666666666664</v>
      </c>
      <c r="L198" s="88">
        <f t="shared" si="276"/>
        <v>-12.611111111111111</v>
      </c>
      <c r="P198" s="37">
        <f t="shared" si="336"/>
        <v>3</v>
      </c>
      <c r="Q198" s="40" t="str">
        <f t="shared" si="267"/>
        <v xml:space="preserve"> </v>
      </c>
      <c r="R198" s="40">
        <f t="shared" si="268"/>
        <v>24.816666666666666</v>
      </c>
      <c r="S198" s="73"/>
      <c r="T198" s="93">
        <f t="shared" si="246"/>
        <v>-0.67647110129300481</v>
      </c>
      <c r="U198" s="78">
        <f t="shared" ref="U198" si="341">U197</f>
        <v>2</v>
      </c>
      <c r="V198" s="65">
        <f t="shared" si="249"/>
        <v>-0.56575910049993217</v>
      </c>
      <c r="W198" s="65">
        <f t="shared" si="250"/>
        <v>4.99</v>
      </c>
      <c r="X198" s="78">
        <f t="shared" si="254"/>
        <v>0</v>
      </c>
      <c r="Y198" s="78">
        <f t="shared" si="332"/>
        <v>-0.25476949437554597</v>
      </c>
      <c r="Z198" s="78">
        <f t="shared" si="262"/>
        <v>-11.82</v>
      </c>
      <c r="AA198" s="75"/>
      <c r="AB198" s="65"/>
      <c r="AC198" s="40"/>
      <c r="AD198" s="31"/>
      <c r="AF198" s="18">
        <f t="shared" si="338"/>
        <v>1462.4386435289571</v>
      </c>
      <c r="AG198" s="18">
        <f t="shared" si="339"/>
        <v>1491.0816982208462</v>
      </c>
      <c r="AH198" s="14">
        <f t="shared" ref="AH198:AH207" si="342">AVERAGEIFS(SS,GregYr,"&gt;"&amp;AF198,GregYr,"&lt;="&amp;AF199)</f>
        <v>1.0166666666666666</v>
      </c>
      <c r="AI198" s="14">
        <f t="shared" si="256"/>
        <v>3.31</v>
      </c>
      <c r="AJ198" s="18">
        <f t="shared" si="263"/>
        <v>9.199259259259259</v>
      </c>
      <c r="AK198" s="18">
        <f t="shared" si="257"/>
        <v>-5.8892592592592585</v>
      </c>
      <c r="AL198" s="87">
        <f t="shared" si="316"/>
        <v>-8.1825925925925915</v>
      </c>
      <c r="AM198" s="19"/>
      <c r="AP198" s="37">
        <f t="shared" si="317"/>
        <v>3</v>
      </c>
      <c r="AQ198" s="40" t="str">
        <f t="shared" si="318"/>
        <v xml:space="preserve"> </v>
      </c>
      <c r="AR198" s="40">
        <f t="shared" si="319"/>
        <v>10.965185185185186</v>
      </c>
      <c r="AS198" s="73"/>
      <c r="AT198" s="62">
        <f t="shared" si="258"/>
        <v>0.95966143188528552</v>
      </c>
      <c r="AU198" s="78">
        <f t="shared" si="259"/>
        <v>-33.9</v>
      </c>
      <c r="AV198" s="62"/>
      <c r="AW198" s="40"/>
    </row>
    <row r="199" spans="1:49" ht="12.75" customHeight="1">
      <c r="A199" s="1">
        <v>9435</v>
      </c>
      <c r="B199" s="1">
        <f t="shared" si="330"/>
        <v>-7485</v>
      </c>
      <c r="C199" s="2">
        <v>13.3</v>
      </c>
      <c r="F199" s="18">
        <f t="shared" si="334"/>
        <v>-5984.7555763624059</v>
      </c>
      <c r="G199" s="18">
        <f t="shared" si="335"/>
        <v>-5975.2078914651102</v>
      </c>
      <c r="H199" s="14">
        <f t="shared" si="260"/>
        <v>5.0999999999999996</v>
      </c>
      <c r="I199" s="18">
        <f t="shared" si="264"/>
        <v>11.366666666666667</v>
      </c>
      <c r="J199" s="18">
        <f t="shared" si="265"/>
        <v>22.094444444444445</v>
      </c>
      <c r="K199" s="87">
        <f t="shared" si="275"/>
        <v>-6.2666666666666675</v>
      </c>
      <c r="L199" s="88">
        <f t="shared" si="276"/>
        <v>-16.994444444444447</v>
      </c>
      <c r="P199" s="37">
        <f t="shared" si="336"/>
        <v>4</v>
      </c>
      <c r="Q199" s="40" t="str">
        <f t="shared" si="267"/>
        <v xml:space="preserve"> </v>
      </c>
      <c r="R199" s="40">
        <f t="shared" si="268"/>
        <v>24.816666666666666</v>
      </c>
      <c r="S199" s="73"/>
      <c r="T199" s="93">
        <f t="shared" ref="T199:T262" si="343" xml:space="preserve"> SIN((2*PI()*(G199-2000+U199)/57.2861093837796) + 0.840686201)</f>
        <v>-0.29956546600092226</v>
      </c>
      <c r="U199" s="78">
        <f t="shared" ref="U199" si="344">U198</f>
        <v>2</v>
      </c>
      <c r="V199" s="65">
        <f t="shared" si="249"/>
        <v>-0.92134186206625501</v>
      </c>
      <c r="W199" s="65">
        <f t="shared" si="250"/>
        <v>4.99</v>
      </c>
      <c r="X199" s="78">
        <f t="shared" si="254"/>
        <v>0</v>
      </c>
      <c r="Y199" s="78">
        <f t="shared" si="332"/>
        <v>0.42641202796325112</v>
      </c>
      <c r="Z199" s="78">
        <f t="shared" si="262"/>
        <v>-11.82</v>
      </c>
      <c r="AA199" s="75"/>
      <c r="AB199" s="65"/>
      <c r="AC199" s="40"/>
      <c r="AD199" s="31"/>
      <c r="AF199" s="18">
        <f t="shared" si="338"/>
        <v>1519.7247529127367</v>
      </c>
      <c r="AG199" s="18">
        <f t="shared" si="339"/>
        <v>1548.3678076046258</v>
      </c>
      <c r="AH199" s="14">
        <f t="shared" si="342"/>
        <v>11.033333333333333</v>
      </c>
      <c r="AI199" s="14">
        <f t="shared" si="256"/>
        <v>12.476666666666668</v>
      </c>
      <c r="AJ199" s="18">
        <f t="shared" si="263"/>
        <v>11.269629629629629</v>
      </c>
      <c r="AK199" s="18">
        <f t="shared" si="257"/>
        <v>1.2070370370370398</v>
      </c>
      <c r="AL199" s="87">
        <f t="shared" si="316"/>
        <v>-0.23629629629629534</v>
      </c>
      <c r="AM199" s="19"/>
      <c r="AP199" s="37">
        <f t="shared" si="317"/>
        <v>4</v>
      </c>
      <c r="AQ199" s="40" t="str">
        <f t="shared" si="318"/>
        <v xml:space="preserve"> </v>
      </c>
      <c r="AR199" s="40">
        <f t="shared" si="319"/>
        <v>10.965185185185186</v>
      </c>
      <c r="AS199" s="73"/>
      <c r="AT199" s="62">
        <f t="shared" si="258"/>
        <v>0.55441829673499654</v>
      </c>
      <c r="AU199" s="78">
        <f t="shared" si="259"/>
        <v>-33.9</v>
      </c>
      <c r="AV199" s="62"/>
      <c r="AW199" s="40"/>
    </row>
    <row r="200" spans="1:49" ht="12.75" customHeight="1">
      <c r="A200" s="1">
        <v>9425</v>
      </c>
      <c r="B200" s="1">
        <f t="shared" si="330"/>
        <v>-7475</v>
      </c>
      <c r="C200" s="2">
        <v>8.1999999999999993</v>
      </c>
      <c r="F200" s="18">
        <f t="shared" si="334"/>
        <v>-5965.6602065678126</v>
      </c>
      <c r="G200" s="18">
        <f t="shared" si="335"/>
        <v>-5956.1125216705168</v>
      </c>
      <c r="H200" s="14">
        <f t="shared" si="260"/>
        <v>19.700000000000003</v>
      </c>
      <c r="I200" s="18">
        <f t="shared" si="264"/>
        <v>23.766666666666669</v>
      </c>
      <c r="J200" s="18">
        <f t="shared" si="265"/>
        <v>21.438888888888886</v>
      </c>
      <c r="K200" s="87">
        <f t="shared" si="275"/>
        <v>-4.0666666666666664</v>
      </c>
      <c r="L200" s="88">
        <f t="shared" si="276"/>
        <v>-1.7388888888888836</v>
      </c>
      <c r="P200" s="37">
        <f t="shared" si="336"/>
        <v>5</v>
      </c>
      <c r="Q200" s="40" t="str">
        <f t="shared" si="267"/>
        <v xml:space="preserve"> </v>
      </c>
      <c r="R200" s="40">
        <f t="shared" si="268"/>
        <v>24.816666666666666</v>
      </c>
      <c r="S200" s="73"/>
      <c r="T200" s="93">
        <f t="shared" si="343"/>
        <v>0.97603656729398736</v>
      </c>
      <c r="U200" s="78">
        <f t="shared" ref="U200" si="345">U199</f>
        <v>2</v>
      </c>
      <c r="V200" s="65">
        <f t="shared" ref="V200:V263" si="346" xml:space="preserve"> SIN((2*PI()*(G200-2000+X200)/87.6583) + W200)</f>
        <v>0.19592701959663322</v>
      </c>
      <c r="W200" s="65">
        <f t="shared" ref="W200:W263" si="347">W199</f>
        <v>4.99</v>
      </c>
      <c r="X200" s="78">
        <f t="shared" si="254"/>
        <v>0</v>
      </c>
      <c r="Y200" s="78">
        <f t="shared" si="332"/>
        <v>0.90807062337618483</v>
      </c>
      <c r="Z200" s="78">
        <f t="shared" si="262"/>
        <v>-11.82</v>
      </c>
      <c r="AA200" s="75"/>
      <c r="AB200" s="65"/>
      <c r="AC200" s="40"/>
      <c r="AD200" s="31"/>
      <c r="AF200" s="18">
        <f t="shared" si="338"/>
        <v>1577.0108622965163</v>
      </c>
      <c r="AG200" s="18">
        <f t="shared" si="339"/>
        <v>1605.6539169884054</v>
      </c>
      <c r="AH200" s="14">
        <f t="shared" si="342"/>
        <v>25.380000000000003</v>
      </c>
      <c r="AI200" s="14">
        <f t="shared" si="256"/>
        <v>12.304444444444444</v>
      </c>
      <c r="AJ200" s="18">
        <f t="shared" si="263"/>
        <v>14.414814814814816</v>
      </c>
      <c r="AK200" s="18">
        <f t="shared" si="257"/>
        <v>-2.1103703703703722</v>
      </c>
      <c r="AL200" s="87">
        <f t="shared" si="316"/>
        <v>10.965185185185186</v>
      </c>
      <c r="AM200" s="19"/>
      <c r="AP200" s="37">
        <f t="shared" si="317"/>
        <v>5</v>
      </c>
      <c r="AQ200" s="40" t="str">
        <f t="shared" si="318"/>
        <v xml:space="preserve"> </v>
      </c>
      <c r="AR200" s="40">
        <f t="shared" si="319"/>
        <v>14.246666666666666</v>
      </c>
      <c r="AS200" s="73"/>
      <c r="AT200" s="62">
        <f t="shared" si="258"/>
        <v>-0.11024332113061922</v>
      </c>
      <c r="AU200" s="78">
        <f t="shared" si="259"/>
        <v>-33.9</v>
      </c>
      <c r="AV200" s="62"/>
      <c r="AW200" s="40"/>
    </row>
    <row r="201" spans="1:49" ht="12.75" customHeight="1">
      <c r="A201" s="1">
        <v>9415</v>
      </c>
      <c r="B201" s="1">
        <f t="shared" si="330"/>
        <v>-7465</v>
      </c>
      <c r="C201" s="2">
        <v>10.5</v>
      </c>
      <c r="F201" s="18">
        <f t="shared" si="334"/>
        <v>-5946.5648367732192</v>
      </c>
      <c r="G201" s="18">
        <f t="shared" si="335"/>
        <v>-5937.0171518759234</v>
      </c>
      <c r="H201" s="14">
        <f t="shared" si="260"/>
        <v>46.5</v>
      </c>
      <c r="I201" s="18">
        <f t="shared" si="264"/>
        <v>29.983333333333334</v>
      </c>
      <c r="J201" s="18">
        <f t="shared" si="265"/>
        <v>21.683333333333334</v>
      </c>
      <c r="K201" s="87">
        <f t="shared" si="275"/>
        <v>16.516666666666666</v>
      </c>
      <c r="L201" s="88">
        <f t="shared" si="276"/>
        <v>24.816666666666666</v>
      </c>
      <c r="P201" s="37">
        <f t="shared" si="336"/>
        <v>6</v>
      </c>
      <c r="Q201" s="40">
        <f t="shared" si="267"/>
        <v>24.816666666666666</v>
      </c>
      <c r="R201" s="40">
        <f t="shared" si="268"/>
        <v>24.816666666666666</v>
      </c>
      <c r="S201" s="73"/>
      <c r="T201" s="93">
        <f t="shared" si="343"/>
        <v>-0.67647110129307264</v>
      </c>
      <c r="U201" s="78">
        <f t="shared" ref="U201" si="348">U200</f>
        <v>2</v>
      </c>
      <c r="V201" s="65">
        <f t="shared" si="346"/>
        <v>0.99998812828503214</v>
      </c>
      <c r="W201" s="65">
        <f t="shared" si="347"/>
        <v>4.99</v>
      </c>
      <c r="X201" s="78">
        <f t="shared" si="254"/>
        <v>0</v>
      </c>
      <c r="Y201" s="78">
        <f t="shared" si="332"/>
        <v>0.96483288203057704</v>
      </c>
      <c r="Z201" s="78">
        <f t="shared" si="262"/>
        <v>-11.82</v>
      </c>
      <c r="AA201" s="75"/>
      <c r="AB201" s="65"/>
      <c r="AC201" s="40"/>
      <c r="AD201" s="31"/>
      <c r="AF201" s="18">
        <f t="shared" si="338"/>
        <v>1634.2969716802959</v>
      </c>
      <c r="AG201" s="18">
        <f t="shared" si="339"/>
        <v>1662.940026372185</v>
      </c>
      <c r="AH201" s="14">
        <f t="shared" si="342"/>
        <v>0.5</v>
      </c>
      <c r="AI201" s="14">
        <f t="shared" si="256"/>
        <v>12.682222222222222</v>
      </c>
      <c r="AJ201" s="18">
        <f t="shared" si="263"/>
        <v>13.927083333333332</v>
      </c>
      <c r="AK201" s="18">
        <f t="shared" si="257"/>
        <v>-1.2448611111111099</v>
      </c>
      <c r="AL201" s="87">
        <f t="shared" si="316"/>
        <v>-13.427083333333332</v>
      </c>
      <c r="AM201" s="19"/>
      <c r="AP201" s="37">
        <f t="shared" si="317"/>
        <v>6</v>
      </c>
      <c r="AQ201" s="40" t="str">
        <f t="shared" si="318"/>
        <v xml:space="preserve"> </v>
      </c>
      <c r="AR201" s="40">
        <f t="shared" si="319"/>
        <v>14.246666666666666</v>
      </c>
      <c r="AS201" s="73"/>
      <c r="AT201" s="62">
        <f t="shared" si="258"/>
        <v>-0.72332086382118033</v>
      </c>
      <c r="AU201" s="78">
        <f t="shared" si="259"/>
        <v>-33.9</v>
      </c>
      <c r="AV201" s="62"/>
      <c r="AW201" s="40"/>
    </row>
    <row r="202" spans="1:49" ht="12.75" customHeight="1">
      <c r="A202" s="1">
        <v>9405</v>
      </c>
      <c r="B202" s="1">
        <f t="shared" si="330"/>
        <v>-7455</v>
      </c>
      <c r="C202" s="2">
        <v>7.5</v>
      </c>
      <c r="F202" s="18">
        <f t="shared" si="334"/>
        <v>-5927.4694669786259</v>
      </c>
      <c r="G202" s="18">
        <f t="shared" si="335"/>
        <v>-5917.9217820813301</v>
      </c>
      <c r="H202" s="14">
        <f t="shared" si="260"/>
        <v>23.75</v>
      </c>
      <c r="I202" s="18">
        <f t="shared" si="264"/>
        <v>30.95</v>
      </c>
      <c r="J202" s="18">
        <f t="shared" si="265"/>
        <v>21.916666666666668</v>
      </c>
      <c r="K202" s="87">
        <f t="shared" si="275"/>
        <v>-7.1999999999999993</v>
      </c>
      <c r="L202" s="88">
        <f t="shared" si="276"/>
        <v>1.8333333333333321</v>
      </c>
      <c r="P202" s="37">
        <f t="shared" si="336"/>
        <v>7</v>
      </c>
      <c r="Q202" s="40" t="str">
        <f t="shared" si="267"/>
        <v xml:space="preserve"> </v>
      </c>
      <c r="R202" s="40">
        <f t="shared" si="268"/>
        <v>24.816666666666666</v>
      </c>
      <c r="S202" s="73"/>
      <c r="T202" s="93">
        <f t="shared" si="343"/>
        <v>-0.29956546600094286</v>
      </c>
      <c r="U202" s="78">
        <f t="shared" ref="U202" si="349">U201</f>
        <v>2</v>
      </c>
      <c r="V202" s="65">
        <f t="shared" si="346"/>
        <v>0.20547413841975365</v>
      </c>
      <c r="W202" s="65">
        <f t="shared" si="347"/>
        <v>4.99</v>
      </c>
      <c r="X202" s="78">
        <f t="shared" si="254"/>
        <v>0</v>
      </c>
      <c r="Y202" s="78">
        <f t="shared" si="332"/>
        <v>0.57013911225979397</v>
      </c>
      <c r="Z202" s="78">
        <f t="shared" si="262"/>
        <v>-11.82</v>
      </c>
      <c r="AA202" s="75"/>
      <c r="AB202" s="65"/>
      <c r="AC202" s="40"/>
      <c r="AD202" s="31"/>
      <c r="AF202" s="18">
        <f t="shared" si="338"/>
        <v>1691.5830810640755</v>
      </c>
      <c r="AG202" s="18">
        <f t="shared" si="339"/>
        <v>1720.2261357559646</v>
      </c>
      <c r="AH202" s="14">
        <f t="shared" si="342"/>
        <v>12.166666666666666</v>
      </c>
      <c r="AI202" s="14">
        <f t="shared" si="256"/>
        <v>15.222222222222221</v>
      </c>
      <c r="AJ202" s="18">
        <f t="shared" si="263"/>
        <v>16.21952380952381</v>
      </c>
      <c r="AK202" s="18">
        <f t="shared" si="257"/>
        <v>-0.99730158730158891</v>
      </c>
      <c r="AL202" s="87">
        <f t="shared" si="316"/>
        <v>-4.0528571428571443</v>
      </c>
      <c r="AM202" s="19"/>
      <c r="AP202" s="37">
        <f t="shared" si="317"/>
        <v>7</v>
      </c>
      <c r="AQ202" s="40" t="str">
        <f t="shared" si="318"/>
        <v xml:space="preserve"> </v>
      </c>
      <c r="AR202" s="40">
        <f t="shared" si="319"/>
        <v>14.246666666666666</v>
      </c>
      <c r="AS202" s="73"/>
      <c r="AT202" s="62">
        <f t="shared" si="258"/>
        <v>-0.99794853551384999</v>
      </c>
      <c r="AU202" s="78">
        <f t="shared" si="259"/>
        <v>-33.9</v>
      </c>
      <c r="AV202" s="62"/>
      <c r="AW202" s="40"/>
    </row>
    <row r="203" spans="1:49" ht="12.75" customHeight="1">
      <c r="A203" s="1">
        <v>9395</v>
      </c>
      <c r="B203" s="1">
        <f t="shared" si="330"/>
        <v>-7445</v>
      </c>
      <c r="C203" s="2">
        <v>7.4</v>
      </c>
      <c r="F203" s="18">
        <f t="shared" si="334"/>
        <v>-5908.3740971840325</v>
      </c>
      <c r="G203" s="18">
        <f t="shared" si="335"/>
        <v>-5898.8264122867367</v>
      </c>
      <c r="H203" s="14">
        <f t="shared" si="260"/>
        <v>22.6</v>
      </c>
      <c r="I203" s="18">
        <f t="shared" si="264"/>
        <v>22.533333333333331</v>
      </c>
      <c r="J203" s="18">
        <f t="shared" si="265"/>
        <v>23.977777777777774</v>
      </c>
      <c r="K203" s="87">
        <f t="shared" si="275"/>
        <v>6.6666666666669983E-2</v>
      </c>
      <c r="L203" s="88">
        <f t="shared" si="276"/>
        <v>-1.3777777777777729</v>
      </c>
      <c r="P203" s="37">
        <f t="shared" si="336"/>
        <v>8</v>
      </c>
      <c r="Q203" s="40" t="str">
        <f t="shared" si="267"/>
        <v xml:space="preserve"> </v>
      </c>
      <c r="R203" s="40">
        <f t="shared" si="268"/>
        <v>24.816666666666666</v>
      </c>
      <c r="S203" s="73"/>
      <c r="T203" s="93">
        <f t="shared" si="343"/>
        <v>0.97603656729399202</v>
      </c>
      <c r="U203" s="78">
        <f t="shared" ref="U203" si="350">U202</f>
        <v>2</v>
      </c>
      <c r="V203" s="65">
        <f t="shared" si="346"/>
        <v>-0.91750959201927307</v>
      </c>
      <c r="W203" s="65">
        <f t="shared" si="347"/>
        <v>4.99</v>
      </c>
      <c r="X203" s="78">
        <f t="shared" ref="X203:X266" si="351">X202</f>
        <v>0</v>
      </c>
      <c r="Y203" s="78">
        <f t="shared" si="332"/>
        <v>-9.1329084527817864E-2</v>
      </c>
      <c r="Z203" s="78">
        <f t="shared" si="262"/>
        <v>-11.82</v>
      </c>
      <c r="AA203" s="75"/>
      <c r="AB203" s="65"/>
      <c r="AC203" s="40"/>
      <c r="AD203" s="31"/>
      <c r="AF203" s="18">
        <f t="shared" si="338"/>
        <v>1748.8691904478551</v>
      </c>
      <c r="AG203" s="86">
        <f t="shared" si="339"/>
        <v>1777.5122451397442</v>
      </c>
      <c r="AH203" s="14">
        <f t="shared" si="342"/>
        <v>33</v>
      </c>
      <c r="AI203" s="14">
        <f t="shared" si="256"/>
        <v>25.202222222222218</v>
      </c>
      <c r="AJ203" s="18">
        <f t="shared" ref="AJ203" si="352">AVERAGE(AH199:AH207)</f>
        <v>18.753333333333334</v>
      </c>
      <c r="AK203" s="18">
        <f t="shared" si="257"/>
        <v>6.4488888888888845</v>
      </c>
      <c r="AL203" s="87">
        <f t="shared" ref="AL203" si="353">AH203-AJ203</f>
        <v>14.246666666666666</v>
      </c>
      <c r="AM203" s="19"/>
      <c r="AP203" s="37">
        <f t="shared" si="317"/>
        <v>8</v>
      </c>
      <c r="AQ203" s="40">
        <f t="shared" si="318"/>
        <v>14.246666666666666</v>
      </c>
      <c r="AR203" s="40">
        <f t="shared" si="319"/>
        <v>14.246666666666666</v>
      </c>
      <c r="AS203" s="73"/>
      <c r="AT203" s="62">
        <f t="shared" si="258"/>
        <v>-0.80562499647703512</v>
      </c>
      <c r="AU203" s="78">
        <f t="shared" si="259"/>
        <v>-33.9</v>
      </c>
      <c r="AV203" s="62"/>
      <c r="AW203" s="40"/>
    </row>
    <row r="204" spans="1:49" ht="12.75" customHeight="1">
      <c r="A204" s="1">
        <v>9385</v>
      </c>
      <c r="B204" s="1">
        <f t="shared" si="330"/>
        <v>-7435</v>
      </c>
      <c r="C204" s="2">
        <v>14.9</v>
      </c>
      <c r="F204" s="18">
        <f t="shared" si="334"/>
        <v>-5889.2787273894392</v>
      </c>
      <c r="G204" s="18">
        <f t="shared" si="335"/>
        <v>-5879.7310424921434</v>
      </c>
      <c r="H204" s="14">
        <f t="shared" si="260"/>
        <v>21.25</v>
      </c>
      <c r="I204" s="18">
        <f t="shared" si="264"/>
        <v>24.45</v>
      </c>
      <c r="J204" s="18">
        <f t="shared" si="265"/>
        <v>25.755555555555556</v>
      </c>
      <c r="K204" s="87">
        <f t="shared" si="275"/>
        <v>-3.1999999999999993</v>
      </c>
      <c r="L204" s="88">
        <f t="shared" si="276"/>
        <v>-4.5055555555555564</v>
      </c>
      <c r="P204" s="37">
        <f t="shared" si="336"/>
        <v>9</v>
      </c>
      <c r="Q204" s="40" t="str">
        <f t="shared" si="267"/>
        <v xml:space="preserve"> </v>
      </c>
      <c r="R204" s="40">
        <f t="shared" si="268"/>
        <v>24.816666666666666</v>
      </c>
      <c r="S204" s="73"/>
      <c r="T204" s="93">
        <f t="shared" si="343"/>
        <v>-0.67647110129314048</v>
      </c>
      <c r="U204" s="78">
        <f t="shared" ref="U204" si="354">U203</f>
        <v>2</v>
      </c>
      <c r="V204" s="65">
        <f t="shared" si="346"/>
        <v>-0.57376792342617022</v>
      </c>
      <c r="W204" s="65">
        <f t="shared" si="347"/>
        <v>4.99</v>
      </c>
      <c r="X204" s="78">
        <f t="shared" si="351"/>
        <v>0</v>
      </c>
      <c r="Y204" s="78">
        <f t="shared" si="332"/>
        <v>-0.71006338765510568</v>
      </c>
      <c r="Z204" s="78">
        <f t="shared" si="262"/>
        <v>-11.82</v>
      </c>
      <c r="AA204" s="75"/>
      <c r="AB204" s="65"/>
      <c r="AC204" s="40"/>
      <c r="AD204" s="31"/>
      <c r="AF204" s="18">
        <f t="shared" si="338"/>
        <v>1806.1552998316347</v>
      </c>
      <c r="AG204" s="18">
        <f t="shared" si="339"/>
        <v>1834.7983545235238</v>
      </c>
      <c r="AH204" s="14">
        <f t="shared" si="342"/>
        <v>30.439999999999998</v>
      </c>
      <c r="AI204" s="14">
        <f t="shared" ref="AI204:AI206" si="355">AVERAGE(AH203:AH205)</f>
        <v>31.72</v>
      </c>
      <c r="AJ204" s="18">
        <f t="shared" ref="AJ204:AJ206" si="356">AVERAGE(AH200:AH208)</f>
        <v>20.297333333333334</v>
      </c>
      <c r="AK204" s="18">
        <f t="shared" ref="AK204:AK206" si="357">AI204-AJ204</f>
        <v>11.422666666666665</v>
      </c>
      <c r="AL204" s="87"/>
      <c r="AM204" s="19"/>
      <c r="AP204" s="37">
        <f t="shared" si="317"/>
        <v>9</v>
      </c>
      <c r="AQ204" s="40" t="str">
        <f t="shared" si="318"/>
        <v xml:space="preserve"> </v>
      </c>
      <c r="AR204" s="40">
        <f t="shared" si="319"/>
        <v>14.246666666666666</v>
      </c>
      <c r="AS204" s="73"/>
      <c r="AT204" s="62">
        <f t="shared" ref="AT204:AT216" si="358" xml:space="preserve"> SIN((2*PI()*(AG204-2000+AU204)/515.574984454017) + 2.187804708)</f>
        <v>-0.23634056806410883</v>
      </c>
      <c r="AU204" s="78">
        <f t="shared" ref="AU204:AU216" si="359">AU203</f>
        <v>-33.9</v>
      </c>
      <c r="AV204" s="62"/>
      <c r="AW204" s="40"/>
    </row>
    <row r="205" spans="1:49" ht="12.75" customHeight="1">
      <c r="A205" s="1">
        <v>9375</v>
      </c>
      <c r="B205" s="1">
        <f t="shared" si="330"/>
        <v>-7425</v>
      </c>
      <c r="C205" s="2">
        <v>18.3</v>
      </c>
      <c r="F205" s="18">
        <f t="shared" si="334"/>
        <v>-5870.1833575948458</v>
      </c>
      <c r="G205" s="18">
        <f t="shared" si="335"/>
        <v>-5860.63567269755</v>
      </c>
      <c r="H205" s="14">
        <f t="shared" ref="H205:H268" si="360">AVERAGEIFS(SS,GregYr,"&gt;"&amp;F205,GregYr,"&lt;="&amp;F206)</f>
        <v>29.5</v>
      </c>
      <c r="I205" s="18">
        <f t="shared" si="264"/>
        <v>23.433333333333334</v>
      </c>
      <c r="J205" s="18">
        <f t="shared" si="265"/>
        <v>26.222222222222218</v>
      </c>
      <c r="K205" s="87">
        <f t="shared" si="275"/>
        <v>6.0666666666666664</v>
      </c>
      <c r="L205" s="88">
        <f t="shared" si="276"/>
        <v>3.2777777777777821</v>
      </c>
      <c r="P205" s="37">
        <f t="shared" si="336"/>
        <v>1</v>
      </c>
      <c r="Q205" s="40">
        <f t="shared" si="267"/>
        <v>3.2777777777777821</v>
      </c>
      <c r="R205" s="40">
        <f t="shared" si="268"/>
        <v>3.2777777777777821</v>
      </c>
      <c r="S205" s="73"/>
      <c r="T205" s="93">
        <f t="shared" si="343"/>
        <v>-0.29956546600085499</v>
      </c>
      <c r="U205" s="78">
        <f t="shared" ref="U205" si="361">U204</f>
        <v>2</v>
      </c>
      <c r="V205" s="65">
        <f t="shared" si="346"/>
        <v>0.68719574890311608</v>
      </c>
      <c r="W205" s="65">
        <f t="shared" si="347"/>
        <v>4.99</v>
      </c>
      <c r="X205" s="78">
        <f t="shared" si="351"/>
        <v>0</v>
      </c>
      <c r="Y205" s="78">
        <f t="shared" si="332"/>
        <v>-0.99655114022306146</v>
      </c>
      <c r="Z205" s="78">
        <f t="shared" ref="Z205:Z268" si="362">Z204</f>
        <v>-11.82</v>
      </c>
      <c r="AA205" s="75"/>
      <c r="AB205" s="65"/>
      <c r="AC205" s="40"/>
      <c r="AD205" s="31"/>
      <c r="AF205" s="18">
        <f t="shared" si="338"/>
        <v>1863.4414092154143</v>
      </c>
      <c r="AG205" s="18">
        <f t="shared" si="339"/>
        <v>1892.0844639073034</v>
      </c>
      <c r="AH205" s="14"/>
      <c r="AI205" s="14"/>
      <c r="AJ205" s="18"/>
      <c r="AK205" s="18"/>
      <c r="AL205" s="87"/>
      <c r="AM205" s="19"/>
      <c r="AP205" s="37">
        <f t="shared" si="317"/>
        <v>1</v>
      </c>
      <c r="AQ205" s="40"/>
      <c r="AR205" s="40"/>
      <c r="AS205" s="73"/>
      <c r="AT205" s="62">
        <f t="shared" si="358"/>
        <v>0.44353023877884851</v>
      </c>
      <c r="AU205" s="78">
        <f t="shared" si="359"/>
        <v>-33.9</v>
      </c>
      <c r="AV205" s="62"/>
      <c r="AW205" s="40"/>
    </row>
    <row r="206" spans="1:49" ht="12.75" customHeight="1">
      <c r="A206" s="1">
        <v>9365</v>
      </c>
      <c r="B206" s="1">
        <f t="shared" si="330"/>
        <v>-7415</v>
      </c>
      <c r="C206" s="2">
        <v>22</v>
      </c>
      <c r="F206" s="18">
        <f t="shared" si="334"/>
        <v>-5851.0879878002524</v>
      </c>
      <c r="G206" s="18">
        <f t="shared" si="335"/>
        <v>-5841.5403029029567</v>
      </c>
      <c r="H206" s="14">
        <f t="shared" si="360"/>
        <v>19.549999999999997</v>
      </c>
      <c r="I206" s="18">
        <f t="shared" ref="I206:I269" si="363">AVERAGE(H205:H207)</f>
        <v>25.633333333333336</v>
      </c>
      <c r="J206" s="18">
        <f t="shared" ref="J206:J269" si="364">AVERAGE(H202:H210)</f>
        <v>24.255555555555556</v>
      </c>
      <c r="K206" s="87">
        <f t="shared" si="275"/>
        <v>-6.0833333333333393</v>
      </c>
      <c r="L206" s="88">
        <f t="shared" si="276"/>
        <v>-4.7055555555555593</v>
      </c>
      <c r="P206" s="37">
        <f t="shared" si="336"/>
        <v>2</v>
      </c>
      <c r="Q206" s="40" t="str">
        <f t="shared" si="267"/>
        <v xml:space="preserve"> </v>
      </c>
      <c r="R206" s="40">
        <f t="shared" si="268"/>
        <v>3.2777777777777821</v>
      </c>
      <c r="S206" s="73"/>
      <c r="T206" s="93">
        <f t="shared" si="343"/>
        <v>0.97603656729397203</v>
      </c>
      <c r="U206" s="78">
        <f t="shared" ref="U206" si="365">U205</f>
        <v>2</v>
      </c>
      <c r="V206" s="65">
        <f t="shared" si="346"/>
        <v>0.84961236756641889</v>
      </c>
      <c r="W206" s="65">
        <f t="shared" si="347"/>
        <v>4.99</v>
      </c>
      <c r="X206" s="78">
        <f t="shared" si="351"/>
        <v>0</v>
      </c>
      <c r="Y206" s="78">
        <f t="shared" si="332"/>
        <v>-0.81674153884838896</v>
      </c>
      <c r="Z206" s="78">
        <f t="shared" si="362"/>
        <v>-11.82</v>
      </c>
      <c r="AA206" s="75"/>
      <c r="AB206" s="65"/>
      <c r="AC206" s="40"/>
      <c r="AD206" s="31"/>
      <c r="AF206" s="18">
        <f t="shared" si="338"/>
        <v>1920.7275185991939</v>
      </c>
      <c r="AG206" s="18">
        <f t="shared" si="339"/>
        <v>1949.370573291083</v>
      </c>
      <c r="AH206" s="14"/>
      <c r="AI206" s="14"/>
      <c r="AJ206" s="18"/>
      <c r="AK206" s="18"/>
      <c r="AL206" s="87"/>
      <c r="AM206" s="19"/>
      <c r="AP206" s="37">
        <f t="shared" si="317"/>
        <v>2</v>
      </c>
      <c r="AQ206" s="40"/>
      <c r="AR206" s="40"/>
      <c r="AS206" s="73"/>
      <c r="AT206" s="62">
        <f t="shared" si="358"/>
        <v>0.91586831760765008</v>
      </c>
      <c r="AU206" s="78">
        <f t="shared" si="359"/>
        <v>-33.9</v>
      </c>
      <c r="AV206" s="62"/>
      <c r="AW206" s="40"/>
    </row>
    <row r="207" spans="1:49" ht="12.75" customHeight="1">
      <c r="A207" s="1">
        <v>9355</v>
      </c>
      <c r="B207" s="1">
        <f t="shared" si="330"/>
        <v>-7405</v>
      </c>
      <c r="C207" s="2">
        <v>32.299999999999997</v>
      </c>
      <c r="F207" s="18">
        <f t="shared" si="334"/>
        <v>-5831.9926180056591</v>
      </c>
      <c r="G207" s="18">
        <f t="shared" si="335"/>
        <v>-5822.4449331083633</v>
      </c>
      <c r="H207" s="14">
        <f t="shared" si="360"/>
        <v>27.85</v>
      </c>
      <c r="I207" s="18">
        <f t="shared" si="363"/>
        <v>22.833333333333332</v>
      </c>
      <c r="J207" s="18">
        <f t="shared" si="364"/>
        <v>24.8</v>
      </c>
      <c r="K207" s="87">
        <f t="shared" si="275"/>
        <v>5.0166666666666693</v>
      </c>
      <c r="L207" s="88">
        <f t="shared" si="276"/>
        <v>3.0500000000000007</v>
      </c>
      <c r="P207" s="37">
        <f t="shared" si="336"/>
        <v>3</v>
      </c>
      <c r="Q207" s="40" t="str">
        <f t="shared" ref="Q207:Q270" si="366">IF(L207=R207, L207," ")</f>
        <v xml:space="preserve"> </v>
      </c>
      <c r="R207" s="40">
        <f t="shared" ref="R207:R270" si="367">MAX(L204:L210)</f>
        <v>7.5000000000000036</v>
      </c>
      <c r="S207" s="73"/>
      <c r="T207" s="93">
        <f t="shared" si="343"/>
        <v>-0.67647110129304089</v>
      </c>
      <c r="U207" s="78">
        <f t="shared" ref="U207" si="368">U206</f>
        <v>2</v>
      </c>
      <c r="V207" s="65">
        <f t="shared" si="346"/>
        <v>-0.34615631197404217</v>
      </c>
      <c r="W207" s="65">
        <f t="shared" si="347"/>
        <v>4.99</v>
      </c>
      <c r="X207" s="78">
        <f t="shared" si="351"/>
        <v>0</v>
      </c>
      <c r="Y207" s="78">
        <f t="shared" si="332"/>
        <v>-0.25476949437545693</v>
      </c>
      <c r="Z207" s="78">
        <f t="shared" si="362"/>
        <v>-11.82</v>
      </c>
      <c r="AA207" s="75"/>
      <c r="AB207" s="65"/>
      <c r="AC207" s="40"/>
      <c r="AD207" s="31"/>
      <c r="AF207" s="18">
        <f t="shared" si="338"/>
        <v>1978.0136279829735</v>
      </c>
      <c r="AG207" s="18">
        <f t="shared" si="339"/>
        <v>2006.6566826748626</v>
      </c>
      <c r="AH207" s="14"/>
      <c r="AI207" s="14"/>
      <c r="AJ207" s="18"/>
      <c r="AK207" s="18"/>
      <c r="AL207" s="14"/>
      <c r="AM207" s="19"/>
      <c r="AP207" s="37">
        <f t="shared" si="317"/>
        <v>3</v>
      </c>
      <c r="AQ207" s="40"/>
      <c r="AR207" s="40"/>
      <c r="AS207" s="73"/>
      <c r="AT207" s="62">
        <f t="shared" si="358"/>
        <v>0.95966143188528752</v>
      </c>
      <c r="AU207" s="78">
        <f t="shared" si="359"/>
        <v>-33.9</v>
      </c>
      <c r="AV207" s="62"/>
      <c r="AW207" s="40"/>
    </row>
    <row r="208" spans="1:49" ht="12.75" customHeight="1">
      <c r="A208" s="1">
        <v>9345</v>
      </c>
      <c r="B208" s="1">
        <f t="shared" si="330"/>
        <v>-7395</v>
      </c>
      <c r="C208" s="2">
        <v>44.2</v>
      </c>
      <c r="F208" s="18">
        <f t="shared" si="334"/>
        <v>-5812.8972482110657</v>
      </c>
      <c r="G208" s="18">
        <f t="shared" si="335"/>
        <v>-5803.34956331377</v>
      </c>
      <c r="H208" s="14">
        <f t="shared" si="360"/>
        <v>21.1</v>
      </c>
      <c r="I208" s="18">
        <f t="shared" si="363"/>
        <v>24.283333333333331</v>
      </c>
      <c r="J208" s="18">
        <f t="shared" si="364"/>
        <v>23.805555555555557</v>
      </c>
      <c r="K208" s="87">
        <f t="shared" si="275"/>
        <v>-3.18333333333333</v>
      </c>
      <c r="L208" s="88">
        <f t="shared" si="276"/>
        <v>-2.7055555555555557</v>
      </c>
      <c r="P208" s="37">
        <f t="shared" si="336"/>
        <v>4</v>
      </c>
      <c r="Q208" s="40" t="str">
        <f t="shared" si="366"/>
        <v xml:space="preserve"> </v>
      </c>
      <c r="R208" s="40">
        <f t="shared" si="367"/>
        <v>7.5000000000000036</v>
      </c>
      <c r="S208" s="73"/>
      <c r="T208" s="93">
        <f t="shared" si="343"/>
        <v>-0.29956546600076706</v>
      </c>
      <c r="U208" s="78">
        <f t="shared" ref="U208" si="369">U207</f>
        <v>2</v>
      </c>
      <c r="V208" s="65">
        <f t="shared" si="346"/>
        <v>-0.98856156161260933</v>
      </c>
      <c r="W208" s="65">
        <f t="shared" si="347"/>
        <v>4.99</v>
      </c>
      <c r="X208" s="78">
        <f t="shared" si="351"/>
        <v>0</v>
      </c>
      <c r="Y208" s="78">
        <f t="shared" si="332"/>
        <v>0.42641202796328304</v>
      </c>
      <c r="Z208" s="78">
        <f t="shared" si="362"/>
        <v>-11.82</v>
      </c>
      <c r="AA208" s="75"/>
      <c r="AB208" s="65"/>
      <c r="AC208" s="40"/>
      <c r="AD208" s="31"/>
      <c r="AF208" s="18">
        <f t="shared" si="338"/>
        <v>2035.2997373667531</v>
      </c>
      <c r="AG208" s="18">
        <f t="shared" si="339"/>
        <v>2063.9427920586422</v>
      </c>
      <c r="AH208" s="14"/>
      <c r="AI208" s="14"/>
      <c r="AJ208" s="18"/>
      <c r="AK208" s="18"/>
      <c r="AL208" s="14"/>
      <c r="AM208" s="19"/>
      <c r="AP208" s="37">
        <f t="shared" si="317"/>
        <v>4</v>
      </c>
      <c r="AQ208" s="40"/>
      <c r="AR208" s="40"/>
      <c r="AS208" s="73"/>
      <c r="AT208" s="62">
        <f t="shared" si="358"/>
        <v>0.55441829673500342</v>
      </c>
      <c r="AU208" s="78">
        <f t="shared" si="359"/>
        <v>-33.9</v>
      </c>
      <c r="AV208" s="62"/>
      <c r="AW208" s="40"/>
    </row>
    <row r="209" spans="1:49" ht="12.75" customHeight="1">
      <c r="A209" s="1">
        <v>9335</v>
      </c>
      <c r="B209" s="1">
        <f t="shared" si="330"/>
        <v>-7385</v>
      </c>
      <c r="C209" s="2">
        <v>44.2</v>
      </c>
      <c r="F209" s="18">
        <f t="shared" si="334"/>
        <v>-5793.8018784164724</v>
      </c>
      <c r="G209" s="18">
        <f t="shared" si="335"/>
        <v>-5784.2541935191766</v>
      </c>
      <c r="H209" s="14">
        <f t="shared" si="360"/>
        <v>23.9</v>
      </c>
      <c r="I209" s="18">
        <f t="shared" si="363"/>
        <v>24.599999999999998</v>
      </c>
      <c r="J209" s="18">
        <f t="shared" si="364"/>
        <v>22.344444444444449</v>
      </c>
      <c r="K209" s="87">
        <f t="shared" si="275"/>
        <v>-0.69999999999999929</v>
      </c>
      <c r="L209" s="88">
        <f t="shared" si="276"/>
        <v>1.55555555555555</v>
      </c>
      <c r="P209" s="37">
        <f t="shared" si="336"/>
        <v>5</v>
      </c>
      <c r="Q209" s="40" t="str">
        <f t="shared" si="366"/>
        <v xml:space="preserve"> </v>
      </c>
      <c r="R209" s="40">
        <f t="shared" si="367"/>
        <v>7.5000000000000036</v>
      </c>
      <c r="S209" s="73"/>
      <c r="T209" s="93">
        <f t="shared" si="343"/>
        <v>0.97603656729395194</v>
      </c>
      <c r="U209" s="78">
        <f t="shared" ref="U209" si="370">U208</f>
        <v>2</v>
      </c>
      <c r="V209" s="65">
        <f t="shared" si="346"/>
        <v>-5.065815449599137E-2</v>
      </c>
      <c r="W209" s="65">
        <f t="shared" si="347"/>
        <v>4.99</v>
      </c>
      <c r="X209" s="78">
        <f t="shared" si="351"/>
        <v>0</v>
      </c>
      <c r="Y209" s="78">
        <f t="shared" si="332"/>
        <v>0.90807062337622346</v>
      </c>
      <c r="Z209" s="78">
        <f t="shared" si="362"/>
        <v>-11.82</v>
      </c>
      <c r="AA209" s="75"/>
      <c r="AB209" s="65"/>
      <c r="AC209" s="40"/>
      <c r="AD209" s="31"/>
      <c r="AF209" s="18">
        <f t="shared" si="338"/>
        <v>2092.5858467505327</v>
      </c>
      <c r="AG209" s="18">
        <f t="shared" si="339"/>
        <v>2121.2289014424218</v>
      </c>
      <c r="AH209" s="14"/>
      <c r="AI209" s="14"/>
      <c r="AJ209" s="18"/>
      <c r="AK209" s="18"/>
      <c r="AL209" s="14"/>
      <c r="AM209" s="19"/>
      <c r="AP209" s="37">
        <f t="shared" si="317"/>
        <v>5</v>
      </c>
      <c r="AQ209" s="40"/>
      <c r="AR209" s="40"/>
      <c r="AS209" s="73"/>
      <c r="AT209" s="62">
        <f t="shared" si="358"/>
        <v>-0.11024332113061103</v>
      </c>
      <c r="AU209" s="78">
        <f t="shared" si="359"/>
        <v>-33.9</v>
      </c>
      <c r="AV209" s="62"/>
      <c r="AW209" s="40"/>
    </row>
    <row r="210" spans="1:49" ht="12.75" customHeight="1">
      <c r="A210" s="1">
        <v>9325</v>
      </c>
      <c r="B210" s="1">
        <f t="shared" si="330"/>
        <v>-7375</v>
      </c>
      <c r="C210" s="2">
        <v>33.700000000000003</v>
      </c>
      <c r="F210" s="18">
        <f t="shared" si="334"/>
        <v>-5774.706508621879</v>
      </c>
      <c r="G210" s="18">
        <f t="shared" si="335"/>
        <v>-5765.1588237245833</v>
      </c>
      <c r="H210" s="14">
        <f t="shared" si="360"/>
        <v>28.8</v>
      </c>
      <c r="I210" s="18">
        <f t="shared" si="363"/>
        <v>27.116666666666664</v>
      </c>
      <c r="J210" s="18">
        <f t="shared" si="364"/>
        <v>21.299999999999997</v>
      </c>
      <c r="K210" s="87">
        <f t="shared" si="275"/>
        <v>1.6833333333333371</v>
      </c>
      <c r="L210" s="88">
        <f t="shared" si="276"/>
        <v>7.5000000000000036</v>
      </c>
      <c r="P210" s="37">
        <f t="shared" si="336"/>
        <v>6</v>
      </c>
      <c r="Q210" s="40">
        <f t="shared" si="366"/>
        <v>7.5000000000000036</v>
      </c>
      <c r="R210" s="40">
        <f t="shared" si="367"/>
        <v>7.5000000000000036</v>
      </c>
      <c r="S210" s="73"/>
      <c r="T210" s="93">
        <f t="shared" si="343"/>
        <v>-0.67647110129310872</v>
      </c>
      <c r="U210" s="78">
        <f t="shared" ref="U210" si="371">U209</f>
        <v>2</v>
      </c>
      <c r="V210" s="65">
        <f t="shared" si="346"/>
        <v>0.96822707832980703</v>
      </c>
      <c r="W210" s="65">
        <f t="shared" si="347"/>
        <v>4.99</v>
      </c>
      <c r="X210" s="78">
        <f t="shared" si="351"/>
        <v>0</v>
      </c>
      <c r="Y210" s="78">
        <f t="shared" si="332"/>
        <v>0.96483288203056772</v>
      </c>
      <c r="Z210" s="78">
        <f t="shared" si="362"/>
        <v>-11.82</v>
      </c>
      <c r="AA210" s="75"/>
      <c r="AB210" s="65"/>
      <c r="AC210" s="40"/>
      <c r="AD210" s="31"/>
      <c r="AF210" s="18">
        <f t="shared" si="338"/>
        <v>2149.8719561343123</v>
      </c>
      <c r="AG210" s="18">
        <f t="shared" si="339"/>
        <v>2178.5150108262014</v>
      </c>
      <c r="AH210" s="14"/>
      <c r="AI210" s="14"/>
      <c r="AJ210" s="18"/>
      <c r="AK210" s="18"/>
      <c r="AL210" s="14"/>
      <c r="AM210" s="19"/>
      <c r="AP210" s="37"/>
      <c r="AQ210" s="40"/>
      <c r="AR210" s="40"/>
      <c r="AS210" s="73"/>
      <c r="AT210" s="62">
        <f t="shared" si="358"/>
        <v>-0.72332086382117466</v>
      </c>
      <c r="AU210" s="78">
        <f t="shared" si="359"/>
        <v>-33.9</v>
      </c>
      <c r="AV210" s="40"/>
      <c r="AW210" s="40"/>
    </row>
    <row r="211" spans="1:49" ht="12.75" customHeight="1">
      <c r="A211" s="1">
        <v>9315</v>
      </c>
      <c r="B211" s="1">
        <f t="shared" si="330"/>
        <v>-7365</v>
      </c>
      <c r="C211" s="2">
        <v>31.6</v>
      </c>
      <c r="F211" s="18">
        <f t="shared" si="334"/>
        <v>-5755.6111388272857</v>
      </c>
      <c r="G211" s="18">
        <f t="shared" si="335"/>
        <v>-5746.0634539299899</v>
      </c>
      <c r="H211" s="14">
        <f t="shared" si="360"/>
        <v>28.65</v>
      </c>
      <c r="I211" s="18">
        <f t="shared" si="363"/>
        <v>23.700000000000003</v>
      </c>
      <c r="J211" s="18">
        <f t="shared" si="364"/>
        <v>21.211111111111109</v>
      </c>
      <c r="K211" s="87">
        <f t="shared" si="275"/>
        <v>4.9499999999999957</v>
      </c>
      <c r="L211" s="88">
        <f t="shared" si="276"/>
        <v>7.43888888888889</v>
      </c>
      <c r="P211" s="37">
        <f t="shared" si="336"/>
        <v>7</v>
      </c>
      <c r="Q211" s="40" t="str">
        <f t="shared" si="366"/>
        <v xml:space="preserve"> </v>
      </c>
      <c r="R211" s="40">
        <f t="shared" si="367"/>
        <v>7.5000000000000036</v>
      </c>
      <c r="S211" s="73"/>
      <c r="T211" s="93">
        <f t="shared" si="343"/>
        <v>-0.29956546600067918</v>
      </c>
      <c r="U211" s="78">
        <f t="shared" ref="U211" si="372">U210</f>
        <v>2</v>
      </c>
      <c r="V211" s="65">
        <f t="shared" si="346"/>
        <v>0.43931023892704746</v>
      </c>
      <c r="W211" s="65">
        <f t="shared" si="347"/>
        <v>4.99</v>
      </c>
      <c r="X211" s="78">
        <f t="shared" si="351"/>
        <v>0</v>
      </c>
      <c r="Y211" s="78">
        <f t="shared" si="332"/>
        <v>0.57013911225976499</v>
      </c>
      <c r="Z211" s="78">
        <f t="shared" si="362"/>
        <v>-11.82</v>
      </c>
      <c r="AA211" s="75"/>
      <c r="AB211" s="65"/>
      <c r="AC211" s="40"/>
      <c r="AD211" s="31"/>
      <c r="AF211" s="18">
        <f t="shared" si="338"/>
        <v>2207.1580655180919</v>
      </c>
      <c r="AG211" s="18">
        <f t="shared" si="339"/>
        <v>2235.801120209981</v>
      </c>
      <c r="AH211" s="14"/>
      <c r="AI211" s="14"/>
      <c r="AJ211" s="18"/>
      <c r="AK211" s="18"/>
      <c r="AL211" s="14"/>
      <c r="AM211" s="19"/>
      <c r="AP211" s="37"/>
      <c r="AQ211" s="40"/>
      <c r="AR211" s="40"/>
      <c r="AS211" s="73"/>
      <c r="AT211" s="62">
        <f t="shared" si="358"/>
        <v>-0.99794853551384954</v>
      </c>
      <c r="AU211" s="78">
        <f t="shared" si="359"/>
        <v>-33.9</v>
      </c>
      <c r="AV211" s="40"/>
      <c r="AW211" s="40"/>
    </row>
    <row r="212" spans="1:49" ht="12.75" customHeight="1">
      <c r="A212" s="1">
        <v>9305</v>
      </c>
      <c r="B212" s="1">
        <f t="shared" si="330"/>
        <v>-7355</v>
      </c>
      <c r="C212" s="2">
        <v>29.3</v>
      </c>
      <c r="F212" s="18">
        <f t="shared" si="334"/>
        <v>-5736.5157690326923</v>
      </c>
      <c r="G212" s="18">
        <f t="shared" si="335"/>
        <v>-5726.9680841353966</v>
      </c>
      <c r="H212" s="14">
        <f t="shared" si="360"/>
        <v>13.65</v>
      </c>
      <c r="I212" s="18">
        <f t="shared" si="363"/>
        <v>16.8</v>
      </c>
      <c r="J212" s="18">
        <f t="shared" si="364"/>
        <v>19.977777777777774</v>
      </c>
      <c r="K212" s="87">
        <f t="shared" si="275"/>
        <v>-3.1500000000000004</v>
      </c>
      <c r="L212" s="88">
        <f t="shared" si="276"/>
        <v>-6.3277777777777739</v>
      </c>
      <c r="P212" s="37">
        <f t="shared" si="336"/>
        <v>8</v>
      </c>
      <c r="Q212" s="40" t="str">
        <f t="shared" si="366"/>
        <v xml:space="preserve"> </v>
      </c>
      <c r="R212" s="40">
        <f t="shared" si="367"/>
        <v>7.5000000000000036</v>
      </c>
      <c r="S212" s="73"/>
      <c r="T212" s="93">
        <f t="shared" si="343"/>
        <v>0.97603656729393196</v>
      </c>
      <c r="U212" s="78">
        <f t="shared" ref="U212" si="373">U211</f>
        <v>2</v>
      </c>
      <c r="V212" s="65">
        <f t="shared" si="346"/>
        <v>-0.79188534621727447</v>
      </c>
      <c r="W212" s="65">
        <f t="shared" si="347"/>
        <v>4.99</v>
      </c>
      <c r="X212" s="78">
        <f t="shared" si="351"/>
        <v>0</v>
      </c>
      <c r="Y212" s="78">
        <f t="shared" si="332"/>
        <v>-9.1329084527852988E-2</v>
      </c>
      <c r="Z212" s="78">
        <f t="shared" si="362"/>
        <v>-11.82</v>
      </c>
      <c r="AA212" s="75"/>
      <c r="AB212" s="65"/>
      <c r="AC212" s="40"/>
      <c r="AD212" s="31"/>
      <c r="AF212" s="18">
        <f t="shared" si="338"/>
        <v>2264.4441749018715</v>
      </c>
      <c r="AG212" s="18">
        <f t="shared" si="339"/>
        <v>2293.0872295937606</v>
      </c>
      <c r="AH212" s="14"/>
      <c r="AI212" s="14"/>
      <c r="AJ212" s="18"/>
      <c r="AK212" s="18"/>
      <c r="AL212" s="14"/>
      <c r="AM212" s="19"/>
      <c r="AP212" s="37"/>
      <c r="AQ212" s="40"/>
      <c r="AR212" s="40"/>
      <c r="AS212" s="73"/>
      <c r="AT212" s="62">
        <f t="shared" si="358"/>
        <v>-0.80562499647703945</v>
      </c>
      <c r="AU212" s="78">
        <f t="shared" si="359"/>
        <v>-33.9</v>
      </c>
      <c r="AV212" s="40"/>
      <c r="AW212" s="40"/>
    </row>
    <row r="213" spans="1:49" ht="12.75" customHeight="1">
      <c r="A213" s="1">
        <v>9295</v>
      </c>
      <c r="B213" s="1">
        <f t="shared" si="330"/>
        <v>-7345</v>
      </c>
      <c r="C213" s="2">
        <v>25.2</v>
      </c>
      <c r="F213" s="18">
        <f t="shared" si="334"/>
        <v>-5717.420399238099</v>
      </c>
      <c r="G213" s="18">
        <f t="shared" si="335"/>
        <v>-5707.8727143408032</v>
      </c>
      <c r="H213" s="14">
        <f t="shared" si="360"/>
        <v>8.1</v>
      </c>
      <c r="I213" s="18">
        <f t="shared" si="363"/>
        <v>13.950000000000001</v>
      </c>
      <c r="J213" s="18">
        <f t="shared" si="364"/>
        <v>18.366666666666664</v>
      </c>
      <c r="K213" s="87">
        <f t="shared" ref="K213:K276" si="374">H213-I213</f>
        <v>-5.8500000000000014</v>
      </c>
      <c r="L213" s="88">
        <f t="shared" ref="L213:L276" si="375">H213-J213</f>
        <v>-10.266666666666664</v>
      </c>
      <c r="P213" s="37">
        <f t="shared" si="336"/>
        <v>9</v>
      </c>
      <c r="Q213" s="40" t="str">
        <f t="shared" si="366"/>
        <v xml:space="preserve"> </v>
      </c>
      <c r="R213" s="40">
        <f t="shared" si="367"/>
        <v>7.5000000000000036</v>
      </c>
      <c r="S213" s="73"/>
      <c r="T213" s="93">
        <f t="shared" si="343"/>
        <v>-0.67647110129317656</v>
      </c>
      <c r="U213" s="78">
        <f t="shared" ref="U213" si="376">U212</f>
        <v>2</v>
      </c>
      <c r="V213" s="65">
        <f t="shared" si="346"/>
        <v>-0.75717770754676561</v>
      </c>
      <c r="W213" s="65">
        <f t="shared" si="347"/>
        <v>4.99</v>
      </c>
      <c r="X213" s="78">
        <f t="shared" si="351"/>
        <v>0</v>
      </c>
      <c r="Y213" s="78">
        <f t="shared" si="332"/>
        <v>-0.71006338765513044</v>
      </c>
      <c r="Z213" s="78">
        <f t="shared" si="362"/>
        <v>-11.82</v>
      </c>
      <c r="AA213" s="75"/>
      <c r="AB213" s="65"/>
      <c r="AC213" s="40"/>
      <c r="AD213" s="31"/>
      <c r="AF213" s="18">
        <f t="shared" si="338"/>
        <v>2321.7302842856511</v>
      </c>
      <c r="AG213" s="18">
        <f t="shared" si="339"/>
        <v>2350.3733389775402</v>
      </c>
      <c r="AH213" s="14"/>
      <c r="AI213" s="14"/>
      <c r="AJ213" s="18"/>
      <c r="AK213" s="18"/>
      <c r="AL213" s="14"/>
      <c r="AM213" s="19"/>
      <c r="AP213" s="37"/>
      <c r="AQ213" s="40"/>
      <c r="AR213" s="40"/>
      <c r="AS213" s="73"/>
      <c r="AT213" s="62">
        <f t="shared" si="358"/>
        <v>-0.2363405680641151</v>
      </c>
      <c r="AU213" s="78">
        <f t="shared" si="359"/>
        <v>-33.9</v>
      </c>
      <c r="AV213" s="40"/>
      <c r="AW213" s="40"/>
    </row>
    <row r="214" spans="1:49" ht="12.75" customHeight="1">
      <c r="A214" s="1">
        <v>9285</v>
      </c>
      <c r="B214" s="1">
        <f t="shared" si="330"/>
        <v>-7335</v>
      </c>
      <c r="C214" s="2">
        <v>23.7</v>
      </c>
      <c r="F214" s="18">
        <f t="shared" si="334"/>
        <v>-5698.3250294435056</v>
      </c>
      <c r="G214" s="18">
        <f t="shared" si="335"/>
        <v>-5688.7773445462099</v>
      </c>
      <c r="H214" s="14">
        <f t="shared" si="360"/>
        <v>20.100000000000001</v>
      </c>
      <c r="I214" s="18">
        <f t="shared" si="363"/>
        <v>15.65</v>
      </c>
      <c r="J214" s="18">
        <f t="shared" si="364"/>
        <v>15.58888888888889</v>
      </c>
      <c r="K214" s="87">
        <f t="shared" si="374"/>
        <v>4.4500000000000011</v>
      </c>
      <c r="L214" s="88">
        <f t="shared" si="375"/>
        <v>4.5111111111111111</v>
      </c>
      <c r="P214" s="37">
        <f t="shared" si="336"/>
        <v>1</v>
      </c>
      <c r="Q214" s="40" t="str">
        <f t="shared" si="366"/>
        <v xml:space="preserve"> </v>
      </c>
      <c r="R214" s="40">
        <f t="shared" si="367"/>
        <v>7.43888888888889</v>
      </c>
      <c r="S214" s="73"/>
      <c r="T214" s="93">
        <f t="shared" si="343"/>
        <v>-0.29956546600069972</v>
      </c>
      <c r="U214" s="78">
        <f t="shared" ref="U214" si="377">U213</f>
        <v>2</v>
      </c>
      <c r="V214" s="65">
        <f t="shared" si="346"/>
        <v>0.48794972934688202</v>
      </c>
      <c r="W214" s="65">
        <f t="shared" si="347"/>
        <v>4.99</v>
      </c>
      <c r="X214" s="78">
        <f t="shared" si="351"/>
        <v>0</v>
      </c>
      <c r="Y214" s="78">
        <f t="shared" si="332"/>
        <v>-0.99655114022305968</v>
      </c>
      <c r="Z214" s="78">
        <f t="shared" si="362"/>
        <v>-11.82</v>
      </c>
      <c r="AA214" s="75"/>
      <c r="AB214" s="65"/>
      <c r="AC214" s="40"/>
      <c r="AD214" s="31"/>
      <c r="AF214" s="18">
        <f t="shared" si="338"/>
        <v>2379.0163936694307</v>
      </c>
      <c r="AG214" s="18">
        <f t="shared" si="339"/>
        <v>2407.6594483613198</v>
      </c>
      <c r="AH214" s="14"/>
      <c r="AI214" s="14"/>
      <c r="AJ214" s="18"/>
      <c r="AK214" s="18"/>
      <c r="AL214" s="14"/>
      <c r="AM214" s="19"/>
      <c r="AP214" s="37"/>
      <c r="AQ214" s="40"/>
      <c r="AR214" s="40"/>
      <c r="AS214" s="73"/>
      <c r="AT214" s="62">
        <f t="shared" si="358"/>
        <v>0.44353023877884273</v>
      </c>
      <c r="AU214" s="78">
        <f t="shared" si="359"/>
        <v>-33.9</v>
      </c>
      <c r="AV214" s="40"/>
      <c r="AW214" s="40"/>
    </row>
    <row r="215" spans="1:49" ht="12.75" customHeight="1">
      <c r="A215" s="1">
        <v>9275</v>
      </c>
      <c r="B215" s="1">
        <f t="shared" si="330"/>
        <v>-7325</v>
      </c>
      <c r="C215" s="2">
        <v>20.2</v>
      </c>
      <c r="F215" s="18">
        <f t="shared" si="334"/>
        <v>-5679.2296596489123</v>
      </c>
      <c r="G215" s="18">
        <f t="shared" si="335"/>
        <v>-5669.6819747516165</v>
      </c>
      <c r="H215" s="14">
        <f t="shared" si="360"/>
        <v>18.75</v>
      </c>
      <c r="I215" s="18">
        <f t="shared" si="363"/>
        <v>18.533333333333335</v>
      </c>
      <c r="J215" s="18">
        <f t="shared" si="364"/>
        <v>14.66111111111111</v>
      </c>
      <c r="K215" s="87">
        <f t="shared" si="374"/>
        <v>0.21666666666666501</v>
      </c>
      <c r="L215" s="88">
        <f t="shared" si="375"/>
        <v>4.0888888888888903</v>
      </c>
      <c r="P215" s="37">
        <f t="shared" si="336"/>
        <v>2</v>
      </c>
      <c r="Q215" s="40" t="str">
        <f t="shared" si="366"/>
        <v xml:space="preserve"> </v>
      </c>
      <c r="R215" s="40">
        <f t="shared" si="367"/>
        <v>4.5111111111111111</v>
      </c>
      <c r="S215" s="73"/>
      <c r="T215" s="93">
        <f t="shared" si="343"/>
        <v>0.97603656729391186</v>
      </c>
      <c r="U215" s="78">
        <f t="shared" ref="U215" si="378">U214</f>
        <v>2</v>
      </c>
      <c r="V215" s="65">
        <f t="shared" si="346"/>
        <v>0.95304361922460756</v>
      </c>
      <c r="W215" s="65">
        <f t="shared" si="347"/>
        <v>4.99</v>
      </c>
      <c r="X215" s="78">
        <f t="shared" si="351"/>
        <v>0</v>
      </c>
      <c r="Y215" s="78">
        <f t="shared" si="332"/>
        <v>-0.81674153884840139</v>
      </c>
      <c r="Z215" s="78">
        <f t="shared" si="362"/>
        <v>-11.82</v>
      </c>
      <c r="AA215" s="75"/>
      <c r="AB215" s="65"/>
      <c r="AC215" s="40"/>
      <c r="AD215" s="31"/>
      <c r="AF215" s="18">
        <f t="shared" si="338"/>
        <v>2436.3025030532103</v>
      </c>
      <c r="AG215" s="18">
        <f t="shared" si="339"/>
        <v>2464.9455577450994</v>
      </c>
      <c r="AP215" s="37"/>
      <c r="AT215" s="62">
        <f t="shared" si="358"/>
        <v>0.91586831760764742</v>
      </c>
      <c r="AU215" s="78">
        <f t="shared" si="359"/>
        <v>-33.9</v>
      </c>
    </row>
    <row r="216" spans="1:49" ht="12.75" customHeight="1">
      <c r="A216" s="1">
        <v>9265</v>
      </c>
      <c r="B216" s="1">
        <f t="shared" si="330"/>
        <v>-7315</v>
      </c>
      <c r="C216" s="2">
        <v>16.5</v>
      </c>
      <c r="F216" s="18">
        <f t="shared" si="334"/>
        <v>-5660.1342898543189</v>
      </c>
      <c r="G216" s="18">
        <f t="shared" si="335"/>
        <v>-5650.5866049570232</v>
      </c>
      <c r="H216" s="14">
        <f t="shared" si="360"/>
        <v>16.75</v>
      </c>
      <c r="I216" s="18">
        <f t="shared" si="363"/>
        <v>14.033333333333333</v>
      </c>
      <c r="J216" s="18">
        <f t="shared" si="364"/>
        <v>14.094444444444443</v>
      </c>
      <c r="K216" s="87">
        <f t="shared" si="374"/>
        <v>2.7166666666666668</v>
      </c>
      <c r="L216" s="88">
        <f t="shared" si="375"/>
        <v>2.6555555555555568</v>
      </c>
      <c r="P216" s="37">
        <f t="shared" si="336"/>
        <v>3</v>
      </c>
      <c r="Q216" s="40" t="str">
        <f t="shared" si="366"/>
        <v xml:space="preserve"> </v>
      </c>
      <c r="R216" s="40">
        <f t="shared" si="367"/>
        <v>6.3999999999999986</v>
      </c>
      <c r="S216" s="73"/>
      <c r="T216" s="93">
        <f t="shared" si="343"/>
        <v>-0.67647110129324439</v>
      </c>
      <c r="U216" s="78">
        <f t="shared" ref="U216" si="379">U215</f>
        <v>2</v>
      </c>
      <c r="V216" s="65">
        <f t="shared" si="346"/>
        <v>-0.10539237533812362</v>
      </c>
      <c r="W216" s="65">
        <f t="shared" si="347"/>
        <v>4.99</v>
      </c>
      <c r="X216" s="78">
        <f t="shared" si="351"/>
        <v>0</v>
      </c>
      <c r="Y216" s="78">
        <f t="shared" si="332"/>
        <v>-0.25476949437542279</v>
      </c>
      <c r="Z216" s="78">
        <f t="shared" si="362"/>
        <v>-11.82</v>
      </c>
      <c r="AA216" s="75"/>
      <c r="AB216" s="65"/>
      <c r="AC216" s="40"/>
      <c r="AD216" s="31"/>
      <c r="AF216" s="18">
        <f t="shared" si="338"/>
        <v>2493.5886124369899</v>
      </c>
      <c r="AG216" s="18">
        <f t="shared" si="339"/>
        <v>2522.2316671288791</v>
      </c>
      <c r="AT216" s="62">
        <f t="shared" si="358"/>
        <v>0.95966143188528963</v>
      </c>
      <c r="AU216" s="78">
        <f t="shared" si="359"/>
        <v>-33.9</v>
      </c>
    </row>
    <row r="217" spans="1:49" ht="12.75" customHeight="1">
      <c r="A217" s="1">
        <v>9255</v>
      </c>
      <c r="B217" s="1">
        <f t="shared" si="330"/>
        <v>-7305</v>
      </c>
      <c r="C217" s="2">
        <v>14</v>
      </c>
      <c r="F217" s="18">
        <f t="shared" si="334"/>
        <v>-5641.0389200597256</v>
      </c>
      <c r="G217" s="18">
        <f t="shared" si="335"/>
        <v>-5631.4912351624298</v>
      </c>
      <c r="H217" s="14">
        <f t="shared" si="360"/>
        <v>6.6</v>
      </c>
      <c r="I217" s="18">
        <f t="shared" si="363"/>
        <v>7.416666666666667</v>
      </c>
      <c r="J217" s="18">
        <f t="shared" si="364"/>
        <v>13.866666666666667</v>
      </c>
      <c r="K217" s="87">
        <f t="shared" si="374"/>
        <v>-0.81666666666666732</v>
      </c>
      <c r="L217" s="88">
        <f t="shared" si="375"/>
        <v>-7.2666666666666675</v>
      </c>
      <c r="P217" s="37">
        <f t="shared" si="336"/>
        <v>4</v>
      </c>
      <c r="Q217" s="40" t="str">
        <f t="shared" si="366"/>
        <v xml:space="preserve"> </v>
      </c>
      <c r="R217" s="40">
        <f t="shared" si="367"/>
        <v>9.4277777777777754</v>
      </c>
      <c r="S217" s="73"/>
      <c r="T217" s="93">
        <f t="shared" si="343"/>
        <v>-0.29956546600072032</v>
      </c>
      <c r="U217" s="78">
        <f t="shared" ref="U217" si="380">U216</f>
        <v>2</v>
      </c>
      <c r="V217" s="65">
        <f t="shared" si="346"/>
        <v>-0.99534874296583242</v>
      </c>
      <c r="W217" s="65">
        <f t="shared" si="347"/>
        <v>4.99</v>
      </c>
      <c r="X217" s="78">
        <f t="shared" si="351"/>
        <v>0</v>
      </c>
      <c r="Y217" s="78">
        <f t="shared" si="332"/>
        <v>0.42641202796331495</v>
      </c>
      <c r="Z217" s="78">
        <f t="shared" si="362"/>
        <v>-11.82</v>
      </c>
      <c r="AA217" s="75"/>
      <c r="AB217" s="65"/>
      <c r="AC217" s="40"/>
      <c r="AD217" s="31"/>
    </row>
    <row r="218" spans="1:49" ht="12.75" customHeight="1">
      <c r="A218" s="1">
        <v>9245</v>
      </c>
      <c r="B218" s="1">
        <f t="shared" si="330"/>
        <v>-7295</v>
      </c>
      <c r="C218" s="2">
        <v>12</v>
      </c>
      <c r="F218" s="18">
        <f t="shared" si="334"/>
        <v>-5621.9435502651322</v>
      </c>
      <c r="G218" s="18">
        <f t="shared" si="335"/>
        <v>-5612.3958653678364</v>
      </c>
      <c r="H218" s="14">
        <f t="shared" si="360"/>
        <v>-1.0999999999999999</v>
      </c>
      <c r="I218" s="18">
        <f t="shared" si="363"/>
        <v>8.65</v>
      </c>
      <c r="J218" s="18">
        <f t="shared" si="364"/>
        <v>14.649999999999999</v>
      </c>
      <c r="K218" s="87">
        <f t="shared" si="374"/>
        <v>-9.75</v>
      </c>
      <c r="L218" s="88">
        <f t="shared" si="375"/>
        <v>-15.749999999999998</v>
      </c>
      <c r="P218" s="37">
        <f t="shared" si="336"/>
        <v>5</v>
      </c>
      <c r="Q218" s="40" t="str">
        <f t="shared" si="366"/>
        <v xml:space="preserve"> </v>
      </c>
      <c r="R218" s="40">
        <f t="shared" si="367"/>
        <v>9.4277777777777754</v>
      </c>
      <c r="S218" s="73"/>
      <c r="T218" s="93">
        <f t="shared" si="343"/>
        <v>0.97603656729391652</v>
      </c>
      <c r="U218" s="78">
        <f t="shared" ref="U218" si="381">U217</f>
        <v>2</v>
      </c>
      <c r="V218" s="65">
        <f t="shared" si="346"/>
        <v>-0.29414650593011815</v>
      </c>
      <c r="W218" s="65">
        <f t="shared" si="347"/>
        <v>4.99</v>
      </c>
      <c r="X218" s="78">
        <f t="shared" si="351"/>
        <v>0</v>
      </c>
      <c r="Y218" s="78">
        <f t="shared" si="332"/>
        <v>0.90807062337621447</v>
      </c>
      <c r="Z218" s="78">
        <f t="shared" si="362"/>
        <v>-11.82</v>
      </c>
      <c r="AA218" s="75"/>
      <c r="AB218" s="65"/>
      <c r="AC218" s="40"/>
      <c r="AD218" s="31"/>
    </row>
    <row r="219" spans="1:49" ht="12.75" customHeight="1">
      <c r="A219" s="1">
        <v>9235</v>
      </c>
      <c r="B219" s="1">
        <f t="shared" si="330"/>
        <v>-7285</v>
      </c>
      <c r="C219" s="2">
        <v>14.9</v>
      </c>
      <c r="F219" s="18">
        <f t="shared" si="334"/>
        <v>-5602.8481804705389</v>
      </c>
      <c r="G219" s="18">
        <f t="shared" si="335"/>
        <v>-5593.3004955732431</v>
      </c>
      <c r="H219" s="14">
        <f t="shared" si="360"/>
        <v>20.45</v>
      </c>
      <c r="I219" s="18">
        <f t="shared" si="363"/>
        <v>14.299999999999997</v>
      </c>
      <c r="J219" s="18">
        <f t="shared" si="364"/>
        <v>14.05</v>
      </c>
      <c r="K219" s="87">
        <f t="shared" si="374"/>
        <v>6.1500000000000021</v>
      </c>
      <c r="L219" s="88">
        <f t="shared" si="375"/>
        <v>6.3999999999999986</v>
      </c>
      <c r="P219" s="37">
        <f t="shared" si="336"/>
        <v>6</v>
      </c>
      <c r="Q219" s="40" t="str">
        <f t="shared" si="366"/>
        <v xml:space="preserve"> </v>
      </c>
      <c r="R219" s="40">
        <f t="shared" si="367"/>
        <v>9.4277777777777754</v>
      </c>
      <c r="S219" s="73"/>
      <c r="T219" s="93">
        <f t="shared" si="343"/>
        <v>-0.67647110129322852</v>
      </c>
      <c r="U219" s="78">
        <f t="shared" ref="U219" si="382">U218</f>
        <v>2</v>
      </c>
      <c r="V219" s="65">
        <f t="shared" si="346"/>
        <v>0.87727659314012252</v>
      </c>
      <c r="W219" s="65">
        <f t="shared" si="347"/>
        <v>4.99</v>
      </c>
      <c r="X219" s="78">
        <f t="shared" si="351"/>
        <v>0</v>
      </c>
      <c r="Y219" s="78">
        <f t="shared" si="332"/>
        <v>0.9648328820305585</v>
      </c>
      <c r="Z219" s="78">
        <f t="shared" si="362"/>
        <v>-11.82</v>
      </c>
      <c r="AA219" s="75"/>
      <c r="AB219" s="65"/>
      <c r="AC219" s="40"/>
      <c r="AD219" s="31"/>
    </row>
    <row r="220" spans="1:49" ht="12.75" customHeight="1">
      <c r="A220" s="1">
        <v>9225</v>
      </c>
      <c r="B220" s="1">
        <f t="shared" si="330"/>
        <v>-7275</v>
      </c>
      <c r="C220" s="2">
        <v>26.6</v>
      </c>
      <c r="F220" s="18">
        <f t="shared" si="334"/>
        <v>-5583.7528106759455</v>
      </c>
      <c r="G220" s="18">
        <f t="shared" si="335"/>
        <v>-5574.2051257786497</v>
      </c>
      <c r="H220" s="14">
        <f t="shared" si="360"/>
        <v>23.549999999999997</v>
      </c>
      <c r="I220" s="18">
        <f t="shared" si="363"/>
        <v>18.533333333333335</v>
      </c>
      <c r="J220" s="18">
        <f t="shared" si="364"/>
        <v>14.122222222222222</v>
      </c>
      <c r="K220" s="87">
        <f t="shared" si="374"/>
        <v>5.0166666666666622</v>
      </c>
      <c r="L220" s="88">
        <f t="shared" si="375"/>
        <v>9.4277777777777754</v>
      </c>
      <c r="P220" s="37">
        <f t="shared" si="336"/>
        <v>7</v>
      </c>
      <c r="Q220" s="40">
        <f t="shared" si="366"/>
        <v>9.4277777777777754</v>
      </c>
      <c r="R220" s="40">
        <f t="shared" si="367"/>
        <v>9.4277777777777754</v>
      </c>
      <c r="S220" s="73"/>
      <c r="T220" s="93">
        <f t="shared" si="343"/>
        <v>-0.29956546600063244</v>
      </c>
      <c r="U220" s="78">
        <f t="shared" ref="U220" si="383">U219</f>
        <v>2</v>
      </c>
      <c r="V220" s="65">
        <f t="shared" si="346"/>
        <v>0.64629052687058042</v>
      </c>
      <c r="W220" s="65">
        <f t="shared" si="347"/>
        <v>4.99</v>
      </c>
      <c r="X220" s="78">
        <f t="shared" si="351"/>
        <v>0</v>
      </c>
      <c r="Y220" s="78">
        <f t="shared" si="332"/>
        <v>0.57013911225973601</v>
      </c>
      <c r="Z220" s="78">
        <f t="shared" si="362"/>
        <v>-11.82</v>
      </c>
      <c r="AA220" s="75"/>
      <c r="AB220" s="65"/>
      <c r="AC220" s="40"/>
      <c r="AD220" s="31"/>
    </row>
    <row r="221" spans="1:49" ht="12.75" customHeight="1">
      <c r="A221" s="1">
        <v>9215</v>
      </c>
      <c r="B221" s="1">
        <f t="shared" si="330"/>
        <v>-7265</v>
      </c>
      <c r="C221" s="2">
        <v>36.700000000000003</v>
      </c>
      <c r="F221" s="18">
        <f t="shared" si="334"/>
        <v>-5564.6574408813522</v>
      </c>
      <c r="G221" s="18">
        <f t="shared" si="335"/>
        <v>-5555.1097559840564</v>
      </c>
      <c r="H221" s="14">
        <f t="shared" si="360"/>
        <v>11.6</v>
      </c>
      <c r="I221" s="18">
        <f t="shared" si="363"/>
        <v>16.766666666666666</v>
      </c>
      <c r="J221" s="18">
        <f t="shared" si="364"/>
        <v>12.25</v>
      </c>
      <c r="K221" s="87">
        <f t="shared" si="374"/>
        <v>-5.1666666666666661</v>
      </c>
      <c r="L221" s="88">
        <f t="shared" si="375"/>
        <v>-0.65000000000000036</v>
      </c>
      <c r="P221" s="37">
        <f t="shared" si="336"/>
        <v>8</v>
      </c>
      <c r="Q221" s="40" t="str">
        <f t="shared" si="366"/>
        <v xml:space="preserve"> </v>
      </c>
      <c r="R221" s="40">
        <f t="shared" si="367"/>
        <v>9.4277777777777754</v>
      </c>
      <c r="S221" s="73"/>
      <c r="T221" s="93">
        <f t="shared" si="343"/>
        <v>0.97603656729389654</v>
      </c>
      <c r="U221" s="78">
        <f t="shared" ref="U221" si="384">U220</f>
        <v>2</v>
      </c>
      <c r="V221" s="65">
        <f t="shared" si="346"/>
        <v>-0.61785174742149884</v>
      </c>
      <c r="W221" s="65">
        <f t="shared" si="347"/>
        <v>4.99</v>
      </c>
      <c r="X221" s="78">
        <f t="shared" si="351"/>
        <v>0</v>
      </c>
      <c r="Y221" s="78">
        <f t="shared" si="332"/>
        <v>-9.1329084527888127E-2</v>
      </c>
      <c r="Z221" s="78">
        <f t="shared" si="362"/>
        <v>-11.82</v>
      </c>
      <c r="AA221" s="75"/>
      <c r="AB221" s="65"/>
      <c r="AC221" s="40"/>
      <c r="AD221" s="31"/>
    </row>
    <row r="222" spans="1:49" ht="12.75" customHeight="1">
      <c r="A222" s="1">
        <v>9205</v>
      </c>
      <c r="B222" s="1">
        <f t="shared" si="330"/>
        <v>-7255</v>
      </c>
      <c r="C222" s="2">
        <v>35</v>
      </c>
      <c r="F222" s="18">
        <f t="shared" si="334"/>
        <v>-5545.5620710867588</v>
      </c>
      <c r="G222" s="18">
        <f t="shared" si="335"/>
        <v>-5536.014386189463</v>
      </c>
      <c r="H222" s="14">
        <f t="shared" si="360"/>
        <v>15.149999999999999</v>
      </c>
      <c r="I222" s="18">
        <f t="shared" si="363"/>
        <v>13.816666666666668</v>
      </c>
      <c r="J222" s="18">
        <f t="shared" si="364"/>
        <v>11.144444444444446</v>
      </c>
      <c r="K222" s="87">
        <f t="shared" si="374"/>
        <v>1.3333333333333304</v>
      </c>
      <c r="L222" s="88">
        <f t="shared" si="375"/>
        <v>4.0055555555555529</v>
      </c>
      <c r="P222" s="37">
        <f t="shared" si="336"/>
        <v>9</v>
      </c>
      <c r="Q222" s="40" t="str">
        <f t="shared" si="366"/>
        <v xml:space="preserve"> </v>
      </c>
      <c r="R222" s="40">
        <f t="shared" si="367"/>
        <v>9.4277777777777754</v>
      </c>
      <c r="S222" s="73"/>
      <c r="T222" s="93">
        <f t="shared" si="343"/>
        <v>-0.67647110129329635</v>
      </c>
      <c r="U222" s="78">
        <f t="shared" ref="U222" si="385">U221</f>
        <v>2</v>
      </c>
      <c r="V222" s="65">
        <f t="shared" si="346"/>
        <v>-0.89429987806427613</v>
      </c>
      <c r="W222" s="65">
        <f t="shared" si="347"/>
        <v>4.99</v>
      </c>
      <c r="X222" s="78">
        <f t="shared" si="351"/>
        <v>0</v>
      </c>
      <c r="Y222" s="78">
        <f t="shared" si="332"/>
        <v>-0.71006338765515531</v>
      </c>
      <c r="Z222" s="78">
        <f t="shared" si="362"/>
        <v>-11.82</v>
      </c>
      <c r="AA222" s="75"/>
      <c r="AB222" s="65"/>
      <c r="AC222" s="40"/>
      <c r="AD222" s="31"/>
    </row>
    <row r="223" spans="1:49" ht="12.75" customHeight="1">
      <c r="A223" s="1">
        <v>9195</v>
      </c>
      <c r="B223" s="1">
        <f t="shared" si="330"/>
        <v>-7245</v>
      </c>
      <c r="C223" s="2">
        <v>30.8</v>
      </c>
      <c r="F223" s="18">
        <f t="shared" si="334"/>
        <v>-5526.4667012921655</v>
      </c>
      <c r="G223" s="18">
        <f t="shared" si="335"/>
        <v>-5516.9190163948697</v>
      </c>
      <c r="H223" s="14">
        <f t="shared" si="360"/>
        <v>14.7</v>
      </c>
      <c r="I223" s="18">
        <f t="shared" si="363"/>
        <v>16.416666666666668</v>
      </c>
      <c r="J223" s="18">
        <f t="shared" si="364"/>
        <v>12.850000000000001</v>
      </c>
      <c r="K223" s="87">
        <f t="shared" si="374"/>
        <v>-1.7166666666666686</v>
      </c>
      <c r="L223" s="88">
        <f t="shared" si="375"/>
        <v>1.8499999999999979</v>
      </c>
      <c r="P223" s="37">
        <f t="shared" si="336"/>
        <v>1</v>
      </c>
      <c r="Q223" s="40" t="str">
        <f t="shared" si="366"/>
        <v xml:space="preserve"> </v>
      </c>
      <c r="R223" s="40">
        <f t="shared" si="367"/>
        <v>9.4277777777777754</v>
      </c>
      <c r="S223" s="73"/>
      <c r="T223" s="93">
        <f t="shared" si="343"/>
        <v>-0.29956546600065298</v>
      </c>
      <c r="U223" s="78">
        <f t="shared" ref="U223" si="386">U222</f>
        <v>2</v>
      </c>
      <c r="V223" s="65">
        <f t="shared" si="346"/>
        <v>0.25887447907676497</v>
      </c>
      <c r="W223" s="65">
        <f t="shared" si="347"/>
        <v>4.99</v>
      </c>
      <c r="X223" s="78">
        <f t="shared" si="351"/>
        <v>0</v>
      </c>
      <c r="Y223" s="78">
        <f t="shared" si="332"/>
        <v>-0.99655114022306734</v>
      </c>
      <c r="Z223" s="78">
        <f t="shared" si="362"/>
        <v>-11.82</v>
      </c>
      <c r="AA223" s="75"/>
      <c r="AB223" s="65"/>
      <c r="AC223" s="40"/>
      <c r="AD223" s="31"/>
    </row>
    <row r="224" spans="1:49" ht="12.75" customHeight="1">
      <c r="A224" s="1">
        <v>9185</v>
      </c>
      <c r="B224" s="1">
        <f t="shared" si="330"/>
        <v>-7235</v>
      </c>
      <c r="C224" s="2">
        <v>38</v>
      </c>
      <c r="F224" s="18">
        <f t="shared" si="334"/>
        <v>-5507.3713314975721</v>
      </c>
      <c r="G224" s="18">
        <f t="shared" si="335"/>
        <v>-5497.8236466002763</v>
      </c>
      <c r="H224" s="14">
        <f t="shared" si="360"/>
        <v>19.399999999999999</v>
      </c>
      <c r="I224" s="18">
        <f t="shared" si="363"/>
        <v>11.33333333333333</v>
      </c>
      <c r="J224" s="18">
        <f t="shared" si="364"/>
        <v>11.827777777777779</v>
      </c>
      <c r="K224" s="87">
        <f t="shared" si="374"/>
        <v>8.0666666666666682</v>
      </c>
      <c r="L224" s="88">
        <f t="shared" si="375"/>
        <v>7.5722222222222193</v>
      </c>
      <c r="P224" s="37">
        <f t="shared" si="336"/>
        <v>2</v>
      </c>
      <c r="Q224" s="40">
        <f t="shared" si="366"/>
        <v>7.5722222222222193</v>
      </c>
      <c r="R224" s="40">
        <f t="shared" si="367"/>
        <v>7.5722222222222193</v>
      </c>
      <c r="S224" s="73"/>
      <c r="T224" s="93">
        <f t="shared" si="343"/>
        <v>0.9760365672939012</v>
      </c>
      <c r="U224" s="78">
        <f t="shared" ref="U224" si="387">U223</f>
        <v>2</v>
      </c>
      <c r="V224" s="65">
        <f t="shared" si="346"/>
        <v>0.99821362738100683</v>
      </c>
      <c r="W224" s="65">
        <f t="shared" si="347"/>
        <v>4.99</v>
      </c>
      <c r="X224" s="78">
        <f t="shared" si="351"/>
        <v>0</v>
      </c>
      <c r="Y224" s="78">
        <f t="shared" si="332"/>
        <v>-0.81674153884834821</v>
      </c>
      <c r="Z224" s="78">
        <f t="shared" si="362"/>
        <v>-11.82</v>
      </c>
      <c r="AA224" s="75"/>
      <c r="AB224" s="65"/>
      <c r="AC224" s="40"/>
      <c r="AD224" s="31"/>
    </row>
    <row r="225" spans="1:30" ht="12.75" customHeight="1">
      <c r="A225" s="1">
        <v>9175</v>
      </c>
      <c r="B225" s="1">
        <f t="shared" si="330"/>
        <v>-7225</v>
      </c>
      <c r="C225" s="2">
        <v>63.5</v>
      </c>
      <c r="F225" s="18">
        <f t="shared" si="334"/>
        <v>-5488.2759617029787</v>
      </c>
      <c r="G225" s="18">
        <f t="shared" si="335"/>
        <v>-5478.728276805683</v>
      </c>
      <c r="H225" s="14">
        <f t="shared" si="360"/>
        <v>-0.10000000000000009</v>
      </c>
      <c r="I225" s="18">
        <f t="shared" si="363"/>
        <v>5.3166666666666655</v>
      </c>
      <c r="J225" s="18">
        <f t="shared" si="364"/>
        <v>11.850000000000001</v>
      </c>
      <c r="K225" s="87">
        <f t="shared" si="374"/>
        <v>-5.4166666666666661</v>
      </c>
      <c r="L225" s="88">
        <f t="shared" si="375"/>
        <v>-11.950000000000001</v>
      </c>
      <c r="P225" s="37">
        <f t="shared" si="336"/>
        <v>3</v>
      </c>
      <c r="Q225" s="40" t="str">
        <f t="shared" si="366"/>
        <v xml:space="preserve"> </v>
      </c>
      <c r="R225" s="40">
        <f t="shared" si="367"/>
        <v>7.5722222222222193</v>
      </c>
      <c r="S225" s="73"/>
      <c r="T225" s="93">
        <f t="shared" si="343"/>
        <v>-0.67647110129336419</v>
      </c>
      <c r="U225" s="78">
        <f t="shared" ref="U225" si="388">U224</f>
        <v>2</v>
      </c>
      <c r="V225" s="65">
        <f t="shared" si="346"/>
        <v>0.1418143837654586</v>
      </c>
      <c r="W225" s="65">
        <f t="shared" si="347"/>
        <v>4.99</v>
      </c>
      <c r="X225" s="78">
        <f t="shared" si="351"/>
        <v>0</v>
      </c>
      <c r="Y225" s="78">
        <f t="shared" si="332"/>
        <v>-0.25476949437538865</v>
      </c>
      <c r="Z225" s="78">
        <f t="shared" si="362"/>
        <v>-11.82</v>
      </c>
      <c r="AA225" s="75"/>
      <c r="AB225" s="65"/>
      <c r="AC225" s="40"/>
      <c r="AD225" s="31"/>
    </row>
    <row r="226" spans="1:30" ht="12.75" customHeight="1">
      <c r="A226" s="1">
        <v>9165</v>
      </c>
      <c r="B226" s="1">
        <f t="shared" si="330"/>
        <v>-7215</v>
      </c>
      <c r="C226" s="2">
        <v>76.099999999999994</v>
      </c>
      <c r="F226" s="18">
        <f t="shared" si="334"/>
        <v>-5469.1805919083854</v>
      </c>
      <c r="G226" s="18">
        <f t="shared" si="335"/>
        <v>-5459.6329070110896</v>
      </c>
      <c r="H226" s="14">
        <f t="shared" si="360"/>
        <v>-3.35</v>
      </c>
      <c r="I226" s="18">
        <f t="shared" si="363"/>
        <v>3.6</v>
      </c>
      <c r="J226" s="18">
        <f t="shared" si="364"/>
        <v>12.255555555555555</v>
      </c>
      <c r="K226" s="87">
        <f t="shared" si="374"/>
        <v>-6.95</v>
      </c>
      <c r="L226" s="88">
        <f t="shared" si="375"/>
        <v>-15.605555555555554</v>
      </c>
      <c r="P226" s="37">
        <f t="shared" si="336"/>
        <v>4</v>
      </c>
      <c r="Q226" s="40" t="str">
        <f t="shared" si="366"/>
        <v xml:space="preserve"> </v>
      </c>
      <c r="R226" s="40">
        <f t="shared" si="367"/>
        <v>12.344444444444445</v>
      </c>
      <c r="S226" s="73"/>
      <c r="T226" s="93">
        <f t="shared" si="343"/>
        <v>-0.29956546600056511</v>
      </c>
      <c r="U226" s="78">
        <f t="shared" ref="U226" si="389">U225</f>
        <v>2</v>
      </c>
      <c r="V226" s="65">
        <f t="shared" si="346"/>
        <v>-0.94128849371518752</v>
      </c>
      <c r="W226" s="65">
        <f t="shared" si="347"/>
        <v>4.99</v>
      </c>
      <c r="X226" s="78">
        <f t="shared" si="351"/>
        <v>0</v>
      </c>
      <c r="Y226" s="78">
        <f t="shared" si="332"/>
        <v>0.42641202796339828</v>
      </c>
      <c r="Z226" s="78">
        <f t="shared" si="362"/>
        <v>-11.82</v>
      </c>
      <c r="AA226" s="75"/>
      <c r="AB226" s="65"/>
      <c r="AC226" s="40"/>
      <c r="AD226" s="31"/>
    </row>
    <row r="227" spans="1:30" ht="12.75" customHeight="1">
      <c r="A227" s="1">
        <v>9155</v>
      </c>
      <c r="B227" s="1">
        <f t="shared" si="330"/>
        <v>-7205</v>
      </c>
      <c r="C227" s="2">
        <v>56.4</v>
      </c>
      <c r="F227" s="18">
        <f t="shared" si="334"/>
        <v>-5450.085222113792</v>
      </c>
      <c r="G227" s="18">
        <f t="shared" si="335"/>
        <v>-5440.5375372164963</v>
      </c>
      <c r="H227" s="14">
        <f t="shared" si="360"/>
        <v>14.25</v>
      </c>
      <c r="I227" s="18">
        <f t="shared" si="363"/>
        <v>7.3833333333333329</v>
      </c>
      <c r="J227" s="18">
        <f t="shared" si="364"/>
        <v>11.777777777777777</v>
      </c>
      <c r="K227" s="87">
        <f t="shared" si="374"/>
        <v>6.8666666666666671</v>
      </c>
      <c r="L227" s="88">
        <f t="shared" si="375"/>
        <v>2.4722222222222232</v>
      </c>
      <c r="P227" s="37">
        <f t="shared" si="336"/>
        <v>5</v>
      </c>
      <c r="Q227" s="40" t="str">
        <f t="shared" si="366"/>
        <v xml:space="preserve"> </v>
      </c>
      <c r="R227" s="40">
        <f t="shared" si="367"/>
        <v>12.344444444444445</v>
      </c>
      <c r="S227" s="73"/>
      <c r="T227" s="93">
        <f t="shared" si="343"/>
        <v>0.97603656729390587</v>
      </c>
      <c r="U227" s="78">
        <f t="shared" ref="U227" si="390">U226</f>
        <v>2</v>
      </c>
      <c r="V227" s="65">
        <f t="shared" si="346"/>
        <v>-0.51965316076441015</v>
      </c>
      <c r="W227" s="65">
        <f t="shared" si="347"/>
        <v>4.99</v>
      </c>
      <c r="X227" s="78">
        <f t="shared" si="351"/>
        <v>0</v>
      </c>
      <c r="Y227" s="78">
        <f t="shared" si="332"/>
        <v>0.90807062337625299</v>
      </c>
      <c r="Z227" s="78">
        <f t="shared" si="362"/>
        <v>-11.82</v>
      </c>
      <c r="AA227" s="75"/>
      <c r="AB227" s="65"/>
      <c r="AC227" s="40"/>
      <c r="AD227" s="31"/>
    </row>
    <row r="228" spans="1:30" ht="12.75" customHeight="1">
      <c r="A228" s="1">
        <v>9145</v>
      </c>
      <c r="B228" s="1">
        <f t="shared" si="330"/>
        <v>-7195</v>
      </c>
      <c r="C228" s="2">
        <v>39</v>
      </c>
      <c r="F228" s="18">
        <f t="shared" si="334"/>
        <v>-5430.9898523191987</v>
      </c>
      <c r="G228" s="18">
        <f t="shared" si="335"/>
        <v>-5421.4421674219029</v>
      </c>
      <c r="H228" s="14">
        <f t="shared" si="360"/>
        <v>11.25</v>
      </c>
      <c r="I228" s="18">
        <f t="shared" si="363"/>
        <v>16.416666666666668</v>
      </c>
      <c r="J228" s="18">
        <f t="shared" si="364"/>
        <v>11.91111111111111</v>
      </c>
      <c r="K228" s="87">
        <f t="shared" si="374"/>
        <v>-5.1666666666666679</v>
      </c>
      <c r="L228" s="88">
        <f t="shared" si="375"/>
        <v>-0.66111111111110965</v>
      </c>
      <c r="P228" s="37">
        <f t="shared" si="336"/>
        <v>6</v>
      </c>
      <c r="Q228" s="40" t="str">
        <f t="shared" si="366"/>
        <v xml:space="preserve"> </v>
      </c>
      <c r="R228" s="40">
        <f t="shared" si="367"/>
        <v>12.344444444444445</v>
      </c>
      <c r="S228" s="73"/>
      <c r="T228" s="93">
        <f t="shared" si="343"/>
        <v>-0.67647110129343202</v>
      </c>
      <c r="U228" s="78">
        <f t="shared" ref="U228" si="391">U227</f>
        <v>2</v>
      </c>
      <c r="V228" s="65">
        <f t="shared" si="346"/>
        <v>0.73269663687442754</v>
      </c>
      <c r="W228" s="65">
        <f t="shared" si="347"/>
        <v>4.99</v>
      </c>
      <c r="X228" s="78">
        <f t="shared" si="351"/>
        <v>0</v>
      </c>
      <c r="Y228" s="78">
        <f t="shared" si="332"/>
        <v>0.96483288203054918</v>
      </c>
      <c r="Z228" s="78">
        <f t="shared" si="362"/>
        <v>-11.82</v>
      </c>
      <c r="AA228" s="75"/>
      <c r="AB228" s="65"/>
      <c r="AC228" s="40"/>
      <c r="AD228" s="31"/>
    </row>
    <row r="229" spans="1:30" ht="12.75" customHeight="1">
      <c r="A229" s="1">
        <v>9135</v>
      </c>
      <c r="B229" s="1">
        <f t="shared" si="330"/>
        <v>-7185</v>
      </c>
      <c r="C229" s="2">
        <v>25.1</v>
      </c>
      <c r="F229" s="18">
        <f t="shared" si="334"/>
        <v>-5411.8944825246053</v>
      </c>
      <c r="G229" s="18">
        <f t="shared" si="335"/>
        <v>-5402.3467976273096</v>
      </c>
      <c r="H229" s="14">
        <f t="shared" si="360"/>
        <v>23.75</v>
      </c>
      <c r="I229" s="18">
        <f t="shared" si="363"/>
        <v>16.75</v>
      </c>
      <c r="J229" s="18">
        <f t="shared" si="364"/>
        <v>11.405555555555555</v>
      </c>
      <c r="K229" s="87">
        <f t="shared" si="374"/>
        <v>7</v>
      </c>
      <c r="L229" s="88">
        <f t="shared" si="375"/>
        <v>12.344444444444445</v>
      </c>
      <c r="P229" s="37">
        <f t="shared" si="336"/>
        <v>7</v>
      </c>
      <c r="Q229" s="40">
        <f t="shared" si="366"/>
        <v>12.344444444444445</v>
      </c>
      <c r="R229" s="40">
        <f t="shared" si="367"/>
        <v>12.344444444444445</v>
      </c>
      <c r="S229" s="73"/>
      <c r="T229" s="93">
        <f t="shared" si="343"/>
        <v>-0.29956546600047718</v>
      </c>
      <c r="U229" s="78">
        <f t="shared" ref="U229" si="392">U228</f>
        <v>2</v>
      </c>
      <c r="V229" s="65">
        <f t="shared" si="346"/>
        <v>0.813761930856021</v>
      </c>
      <c r="W229" s="65">
        <f t="shared" si="347"/>
        <v>4.99</v>
      </c>
      <c r="X229" s="78">
        <f t="shared" si="351"/>
        <v>0</v>
      </c>
      <c r="Y229" s="78">
        <f t="shared" si="332"/>
        <v>0.5701391122596603</v>
      </c>
      <c r="Z229" s="78">
        <f t="shared" si="362"/>
        <v>-11.82</v>
      </c>
      <c r="AA229" s="75"/>
      <c r="AB229" s="65"/>
      <c r="AC229" s="40"/>
      <c r="AD229" s="31"/>
    </row>
    <row r="230" spans="1:30" ht="12.75" customHeight="1">
      <c r="A230" s="1">
        <v>9125</v>
      </c>
      <c r="B230" s="1">
        <f t="shared" si="330"/>
        <v>-7175</v>
      </c>
      <c r="C230" s="2">
        <v>21.1</v>
      </c>
      <c r="F230" s="18">
        <f t="shared" si="334"/>
        <v>-5392.799112730012</v>
      </c>
      <c r="G230" s="18">
        <f t="shared" si="335"/>
        <v>-5383.2514278327162</v>
      </c>
      <c r="H230" s="14">
        <f t="shared" si="360"/>
        <v>15.25</v>
      </c>
      <c r="I230" s="18">
        <f t="shared" si="363"/>
        <v>16.616666666666667</v>
      </c>
      <c r="J230" s="18">
        <f t="shared" si="364"/>
        <v>11.994444444444445</v>
      </c>
      <c r="K230" s="87">
        <f t="shared" si="374"/>
        <v>-1.3666666666666671</v>
      </c>
      <c r="L230" s="88">
        <f t="shared" si="375"/>
        <v>3.2555555555555546</v>
      </c>
      <c r="P230" s="37">
        <f t="shared" si="336"/>
        <v>8</v>
      </c>
      <c r="Q230" s="40" t="str">
        <f t="shared" si="366"/>
        <v xml:space="preserve"> </v>
      </c>
      <c r="R230" s="40">
        <f t="shared" si="367"/>
        <v>12.344444444444445</v>
      </c>
      <c r="S230" s="73"/>
      <c r="T230" s="93">
        <f t="shared" si="343"/>
        <v>0.97603656729388588</v>
      </c>
      <c r="U230" s="78">
        <f t="shared" ref="U230" si="393">U229</f>
        <v>2</v>
      </c>
      <c r="V230" s="65">
        <f t="shared" si="346"/>
        <v>-0.40604777759710853</v>
      </c>
      <c r="W230" s="65">
        <f t="shared" si="347"/>
        <v>4.99</v>
      </c>
      <c r="X230" s="78">
        <f t="shared" si="351"/>
        <v>0</v>
      </c>
      <c r="Y230" s="78">
        <f t="shared" si="332"/>
        <v>-9.1329084527923265E-2</v>
      </c>
      <c r="Z230" s="78">
        <f t="shared" si="362"/>
        <v>-11.82</v>
      </c>
      <c r="AA230" s="75"/>
      <c r="AB230" s="65"/>
      <c r="AC230" s="40"/>
      <c r="AD230" s="31"/>
    </row>
    <row r="231" spans="1:30" ht="12.75" customHeight="1">
      <c r="A231" s="1">
        <v>9115</v>
      </c>
      <c r="B231" s="1">
        <f t="shared" si="330"/>
        <v>-7165</v>
      </c>
      <c r="C231" s="2">
        <v>31.7</v>
      </c>
      <c r="F231" s="18">
        <f t="shared" si="334"/>
        <v>-5373.7037429354186</v>
      </c>
      <c r="G231" s="18">
        <f t="shared" si="335"/>
        <v>-5364.1560580381229</v>
      </c>
      <c r="H231" s="14">
        <f t="shared" si="360"/>
        <v>10.85</v>
      </c>
      <c r="I231" s="18">
        <f t="shared" si="363"/>
        <v>14</v>
      </c>
      <c r="J231" s="18">
        <f t="shared" si="364"/>
        <v>12.7</v>
      </c>
      <c r="K231" s="87">
        <f t="shared" si="374"/>
        <v>-3.1500000000000004</v>
      </c>
      <c r="L231" s="88">
        <f t="shared" si="375"/>
        <v>-1.8499999999999996</v>
      </c>
      <c r="P231" s="37">
        <f t="shared" si="336"/>
        <v>9</v>
      </c>
      <c r="Q231" s="40" t="str">
        <f t="shared" si="366"/>
        <v xml:space="preserve"> </v>
      </c>
      <c r="R231" s="40">
        <f t="shared" si="367"/>
        <v>12.344444444444445</v>
      </c>
      <c r="S231" s="73"/>
      <c r="T231" s="93">
        <f t="shared" si="343"/>
        <v>-0.67647110129341614</v>
      </c>
      <c r="U231" s="78">
        <f t="shared" ref="U231" si="394">U230</f>
        <v>2</v>
      </c>
      <c r="V231" s="65">
        <f t="shared" si="346"/>
        <v>-0.97675191396405747</v>
      </c>
      <c r="W231" s="65">
        <f t="shared" si="347"/>
        <v>4.99</v>
      </c>
      <c r="X231" s="78">
        <f t="shared" si="351"/>
        <v>0</v>
      </c>
      <c r="Y231" s="78">
        <f t="shared" si="332"/>
        <v>-0.71006338765518018</v>
      </c>
      <c r="Z231" s="78">
        <f t="shared" si="362"/>
        <v>-11.82</v>
      </c>
      <c r="AA231" s="75"/>
      <c r="AB231" s="65"/>
      <c r="AC231" s="40"/>
      <c r="AD231" s="31"/>
    </row>
    <row r="232" spans="1:30" ht="12.75" customHeight="1">
      <c r="A232" s="1">
        <v>9105</v>
      </c>
      <c r="B232" s="1">
        <f t="shared" si="330"/>
        <v>-7155</v>
      </c>
      <c r="C232" s="2">
        <v>42.7</v>
      </c>
      <c r="F232" s="18">
        <f t="shared" si="334"/>
        <v>-5354.6083731408253</v>
      </c>
      <c r="G232" s="18">
        <f t="shared" si="335"/>
        <v>-5345.0606882435295</v>
      </c>
      <c r="H232" s="14">
        <f t="shared" si="360"/>
        <v>15.9</v>
      </c>
      <c r="I232" s="18">
        <f t="shared" si="363"/>
        <v>13.866666666666667</v>
      </c>
      <c r="J232" s="18">
        <f t="shared" si="364"/>
        <v>12.022222222222222</v>
      </c>
      <c r="K232" s="87">
        <f t="shared" si="374"/>
        <v>2.0333333333333332</v>
      </c>
      <c r="L232" s="88">
        <f t="shared" si="375"/>
        <v>3.8777777777777782</v>
      </c>
      <c r="P232" s="37">
        <f t="shared" si="336"/>
        <v>1</v>
      </c>
      <c r="Q232" s="40" t="str">
        <f t="shared" si="366"/>
        <v xml:space="preserve"> </v>
      </c>
      <c r="R232" s="40">
        <f t="shared" si="367"/>
        <v>12.344444444444445</v>
      </c>
      <c r="S232" s="73"/>
      <c r="T232" s="93">
        <f t="shared" si="343"/>
        <v>-0.2995654660003893</v>
      </c>
      <c r="U232" s="78">
        <f t="shared" ref="U232" si="395">U231</f>
        <v>2</v>
      </c>
      <c r="V232" s="65">
        <f t="shared" si="346"/>
        <v>1.3973773646501294E-2</v>
      </c>
      <c r="W232" s="65">
        <f t="shared" si="347"/>
        <v>4.99</v>
      </c>
      <c r="X232" s="78">
        <f t="shared" si="351"/>
        <v>0</v>
      </c>
      <c r="Y232" s="78">
        <f t="shared" si="332"/>
        <v>-0.99655114022306546</v>
      </c>
      <c r="Z232" s="78">
        <f t="shared" si="362"/>
        <v>-11.82</v>
      </c>
      <c r="AA232" s="75"/>
      <c r="AB232" s="65"/>
      <c r="AC232" s="40"/>
      <c r="AD232" s="31"/>
    </row>
    <row r="233" spans="1:30" ht="12.75" customHeight="1">
      <c r="A233" s="1">
        <v>9095</v>
      </c>
      <c r="B233" s="1">
        <f t="shared" si="330"/>
        <v>-7145</v>
      </c>
      <c r="C233" s="2">
        <v>37.9</v>
      </c>
      <c r="F233" s="18">
        <f t="shared" si="334"/>
        <v>-5335.5130033462319</v>
      </c>
      <c r="G233" s="18">
        <f t="shared" si="335"/>
        <v>-5325.9653184489362</v>
      </c>
      <c r="H233" s="14">
        <f t="shared" si="360"/>
        <v>14.85</v>
      </c>
      <c r="I233" s="18">
        <f t="shared" si="363"/>
        <v>11.983333333333334</v>
      </c>
      <c r="J233" s="18">
        <f t="shared" si="364"/>
        <v>11.766666666666667</v>
      </c>
      <c r="K233" s="87">
        <f t="shared" si="374"/>
        <v>2.8666666666666654</v>
      </c>
      <c r="L233" s="88">
        <f t="shared" si="375"/>
        <v>3.0833333333333321</v>
      </c>
      <c r="P233" s="37">
        <f t="shared" si="336"/>
        <v>2</v>
      </c>
      <c r="Q233" s="40" t="str">
        <f t="shared" si="366"/>
        <v xml:space="preserve"> </v>
      </c>
      <c r="R233" s="40">
        <f t="shared" si="367"/>
        <v>3.8777777777777782</v>
      </c>
      <c r="S233" s="73"/>
      <c r="T233" s="93">
        <f t="shared" si="343"/>
        <v>0.97603656729386579</v>
      </c>
      <c r="U233" s="78">
        <f t="shared" ref="U233" si="396">U232</f>
        <v>2</v>
      </c>
      <c r="V233" s="65">
        <f t="shared" si="346"/>
        <v>0.98236106947789459</v>
      </c>
      <c r="W233" s="65">
        <f t="shared" si="347"/>
        <v>4.99</v>
      </c>
      <c r="X233" s="78">
        <f t="shared" si="351"/>
        <v>0</v>
      </c>
      <c r="Y233" s="78">
        <f t="shared" si="332"/>
        <v>-0.8167415388483279</v>
      </c>
      <c r="Z233" s="78">
        <f t="shared" si="362"/>
        <v>-11.82</v>
      </c>
      <c r="AA233" s="75"/>
      <c r="AB233" s="65"/>
      <c r="AC233" s="40"/>
      <c r="AD233" s="31"/>
    </row>
    <row r="234" spans="1:30" ht="12.75" customHeight="1">
      <c r="A234" s="1">
        <v>9085</v>
      </c>
      <c r="B234" s="1">
        <f t="shared" si="330"/>
        <v>-7135</v>
      </c>
      <c r="C234" s="2">
        <v>31.3</v>
      </c>
      <c r="F234" s="18">
        <f t="shared" si="334"/>
        <v>-5316.4176335516386</v>
      </c>
      <c r="G234" s="18">
        <f t="shared" si="335"/>
        <v>-5306.8699486543428</v>
      </c>
      <c r="H234" s="14">
        <f t="shared" si="360"/>
        <v>5.2</v>
      </c>
      <c r="I234" s="18">
        <f t="shared" si="363"/>
        <v>7.6833333333333336</v>
      </c>
      <c r="J234" s="18">
        <f t="shared" si="364"/>
        <v>10.622222222222225</v>
      </c>
      <c r="K234" s="87">
        <f t="shared" si="374"/>
        <v>-2.4833333333333334</v>
      </c>
      <c r="L234" s="88">
        <f t="shared" si="375"/>
        <v>-5.4222222222222252</v>
      </c>
      <c r="P234" s="37">
        <f t="shared" si="336"/>
        <v>3</v>
      </c>
      <c r="Q234" s="40" t="str">
        <f t="shared" si="366"/>
        <v xml:space="preserve"> </v>
      </c>
      <c r="R234" s="40">
        <f t="shared" si="367"/>
        <v>3.8777777777777782</v>
      </c>
      <c r="S234" s="73"/>
      <c r="T234" s="93">
        <f t="shared" si="343"/>
        <v>-0.67647110129340027</v>
      </c>
      <c r="U234" s="78">
        <f t="shared" ref="U234" si="397">U233</f>
        <v>2</v>
      </c>
      <c r="V234" s="65">
        <f t="shared" si="346"/>
        <v>0.38035177855260116</v>
      </c>
      <c r="W234" s="65">
        <f t="shared" si="347"/>
        <v>4.99</v>
      </c>
      <c r="X234" s="78">
        <f t="shared" si="351"/>
        <v>0</v>
      </c>
      <c r="Y234" s="78">
        <f t="shared" si="332"/>
        <v>-0.25476949437535457</v>
      </c>
      <c r="Z234" s="78">
        <f t="shared" si="362"/>
        <v>-11.82</v>
      </c>
      <c r="AA234" s="75"/>
      <c r="AB234" s="65"/>
      <c r="AC234" s="40"/>
      <c r="AD234" s="31"/>
    </row>
    <row r="235" spans="1:30" ht="12.75" customHeight="1">
      <c r="A235" s="1">
        <v>9075</v>
      </c>
      <c r="B235" s="1">
        <f t="shared" si="330"/>
        <v>-7125</v>
      </c>
      <c r="C235" s="2">
        <v>33.5</v>
      </c>
      <c r="F235" s="18">
        <f t="shared" si="334"/>
        <v>-5297.3222637570452</v>
      </c>
      <c r="G235" s="18">
        <f t="shared" si="335"/>
        <v>-5287.7745788597495</v>
      </c>
      <c r="H235" s="14">
        <f t="shared" si="360"/>
        <v>3</v>
      </c>
      <c r="I235" s="18">
        <f t="shared" si="363"/>
        <v>5.45</v>
      </c>
      <c r="J235" s="18">
        <f t="shared" si="364"/>
        <v>9.43888888888889</v>
      </c>
      <c r="K235" s="87">
        <f t="shared" si="374"/>
        <v>-2.4500000000000002</v>
      </c>
      <c r="L235" s="88">
        <f t="shared" si="375"/>
        <v>-6.43888888888889</v>
      </c>
      <c r="P235" s="37">
        <f t="shared" si="336"/>
        <v>4</v>
      </c>
      <c r="Q235" s="40" t="str">
        <f t="shared" si="366"/>
        <v xml:space="preserve"> </v>
      </c>
      <c r="R235" s="40">
        <f t="shared" si="367"/>
        <v>3.8777777777777782</v>
      </c>
      <c r="S235" s="73"/>
      <c r="T235" s="93">
        <f t="shared" si="343"/>
        <v>-0.2995654660004099</v>
      </c>
      <c r="U235" s="78">
        <f t="shared" ref="U235" si="398">U234</f>
        <v>2</v>
      </c>
      <c r="V235" s="65">
        <f t="shared" si="346"/>
        <v>-0.82968561259378171</v>
      </c>
      <c r="W235" s="65">
        <f t="shared" si="347"/>
        <v>4.99</v>
      </c>
      <c r="X235" s="78">
        <f t="shared" si="351"/>
        <v>0</v>
      </c>
      <c r="Y235" s="78">
        <f t="shared" si="332"/>
        <v>0.42641202796337879</v>
      </c>
      <c r="Z235" s="78">
        <f t="shared" si="362"/>
        <v>-11.82</v>
      </c>
      <c r="AA235" s="75"/>
      <c r="AB235" s="65"/>
      <c r="AC235" s="40"/>
      <c r="AD235" s="31"/>
    </row>
    <row r="236" spans="1:30" ht="12.75" customHeight="1">
      <c r="A236" s="1">
        <v>9065</v>
      </c>
      <c r="B236" s="1">
        <f t="shared" si="330"/>
        <v>-7115</v>
      </c>
      <c r="C236" s="2">
        <v>38.799999999999997</v>
      </c>
      <c r="F236" s="18">
        <f t="shared" si="334"/>
        <v>-5278.2268939624519</v>
      </c>
      <c r="G236" s="18">
        <f t="shared" si="335"/>
        <v>-5268.6792090651561</v>
      </c>
      <c r="H236" s="14">
        <f t="shared" si="360"/>
        <v>8.15</v>
      </c>
      <c r="I236" s="18">
        <f t="shared" si="363"/>
        <v>6.7</v>
      </c>
      <c r="J236" s="18">
        <f t="shared" si="364"/>
        <v>9.1666666666666661</v>
      </c>
      <c r="K236" s="87">
        <f t="shared" si="374"/>
        <v>1.4500000000000002</v>
      </c>
      <c r="L236" s="88">
        <f t="shared" si="375"/>
        <v>-1.0166666666666657</v>
      </c>
      <c r="P236" s="37">
        <f t="shared" si="336"/>
        <v>5</v>
      </c>
      <c r="Q236" s="40" t="str">
        <f t="shared" si="366"/>
        <v xml:space="preserve"> </v>
      </c>
      <c r="R236" s="40">
        <f t="shared" si="367"/>
        <v>3.0833333333333321</v>
      </c>
      <c r="S236" s="73"/>
      <c r="T236" s="93">
        <f t="shared" si="343"/>
        <v>0.9760365672938458</v>
      </c>
      <c r="U236" s="78">
        <f t="shared" ref="U236" si="399">U235</f>
        <v>2</v>
      </c>
      <c r="V236" s="65">
        <f t="shared" si="346"/>
        <v>-0.71339249800178706</v>
      </c>
      <c r="W236" s="65">
        <f t="shared" si="347"/>
        <v>4.99</v>
      </c>
      <c r="X236" s="78">
        <f t="shared" si="351"/>
        <v>0</v>
      </c>
      <c r="Y236" s="78">
        <f t="shared" si="332"/>
        <v>0.90807062337626776</v>
      </c>
      <c r="Z236" s="78">
        <f t="shared" si="362"/>
        <v>-11.82</v>
      </c>
      <c r="AA236" s="75"/>
      <c r="AB236" s="65"/>
      <c r="AC236" s="40"/>
      <c r="AD236" s="31"/>
    </row>
    <row r="237" spans="1:30" ht="12.75" customHeight="1">
      <c r="A237" s="1">
        <v>9055</v>
      </c>
      <c r="B237" s="1">
        <f t="shared" si="330"/>
        <v>-7105</v>
      </c>
      <c r="C237" s="2">
        <v>50</v>
      </c>
      <c r="F237" s="18">
        <f t="shared" si="334"/>
        <v>-5259.1315241678585</v>
      </c>
      <c r="G237" s="18">
        <f t="shared" si="335"/>
        <v>-5249.5838392705627</v>
      </c>
      <c r="H237" s="14">
        <f t="shared" si="360"/>
        <v>8.9499999999999993</v>
      </c>
      <c r="I237" s="18">
        <f t="shared" si="363"/>
        <v>10.183333333333334</v>
      </c>
      <c r="J237" s="18">
        <f t="shared" si="364"/>
        <v>11.050000000000002</v>
      </c>
      <c r="K237" s="87">
        <f t="shared" si="374"/>
        <v>-1.2333333333333343</v>
      </c>
      <c r="L237" s="88">
        <f t="shared" si="375"/>
        <v>-2.1000000000000032</v>
      </c>
      <c r="P237" s="37">
        <f t="shared" si="336"/>
        <v>6</v>
      </c>
      <c r="Q237" s="40" t="str">
        <f t="shared" si="366"/>
        <v xml:space="preserve"> </v>
      </c>
      <c r="R237" s="40">
        <f t="shared" si="367"/>
        <v>1.344444444444445</v>
      </c>
      <c r="S237" s="73"/>
      <c r="T237" s="93">
        <f t="shared" si="343"/>
        <v>-0.6764711012934681</v>
      </c>
      <c r="U237" s="78">
        <f t="shared" ref="U237" si="400">U236</f>
        <v>2</v>
      </c>
      <c r="V237" s="65">
        <f t="shared" si="346"/>
        <v>0.54332563819174662</v>
      </c>
      <c r="W237" s="65">
        <f t="shared" si="347"/>
        <v>4.99</v>
      </c>
      <c r="X237" s="78">
        <f t="shared" si="351"/>
        <v>0</v>
      </c>
      <c r="Y237" s="78">
        <f t="shared" si="332"/>
        <v>0.96483288203053996</v>
      </c>
      <c r="Z237" s="78">
        <f t="shared" si="362"/>
        <v>-11.82</v>
      </c>
      <c r="AA237" s="75"/>
      <c r="AB237" s="65"/>
      <c r="AC237" s="40"/>
      <c r="AD237" s="31"/>
    </row>
    <row r="238" spans="1:30" ht="12.75" customHeight="1">
      <c r="A238" s="1">
        <v>9045</v>
      </c>
      <c r="B238" s="1">
        <f t="shared" si="330"/>
        <v>-7095</v>
      </c>
      <c r="C238" s="2">
        <v>53.6</v>
      </c>
      <c r="F238" s="18">
        <f t="shared" si="334"/>
        <v>-5240.0361543732652</v>
      </c>
      <c r="G238" s="18">
        <f t="shared" si="335"/>
        <v>-5230.4884694759694</v>
      </c>
      <c r="H238" s="14">
        <f t="shared" si="360"/>
        <v>13.45</v>
      </c>
      <c r="I238" s="18">
        <f t="shared" si="363"/>
        <v>9</v>
      </c>
      <c r="J238" s="18">
        <f t="shared" si="364"/>
        <v>12.105555555555554</v>
      </c>
      <c r="K238" s="87">
        <f t="shared" si="374"/>
        <v>4.4499999999999993</v>
      </c>
      <c r="L238" s="88">
        <f t="shared" si="375"/>
        <v>1.344444444444445</v>
      </c>
      <c r="P238" s="37">
        <f t="shared" si="336"/>
        <v>7</v>
      </c>
      <c r="Q238" s="40" t="str">
        <f t="shared" si="366"/>
        <v xml:space="preserve"> </v>
      </c>
      <c r="R238" s="40">
        <f t="shared" si="367"/>
        <v>13.200000000000003</v>
      </c>
      <c r="S238" s="73"/>
      <c r="T238" s="93">
        <f t="shared" si="343"/>
        <v>-0.29956546600032197</v>
      </c>
      <c r="U238" s="78">
        <f t="shared" ref="U238" si="401">U237</f>
        <v>2</v>
      </c>
      <c r="V238" s="65">
        <f t="shared" si="346"/>
        <v>0.93148662750322764</v>
      </c>
      <c r="W238" s="65">
        <f t="shared" si="347"/>
        <v>4.99</v>
      </c>
      <c r="X238" s="78">
        <f t="shared" si="351"/>
        <v>0</v>
      </c>
      <c r="Y238" s="78">
        <f t="shared" si="332"/>
        <v>0.57013911225967806</v>
      </c>
      <c r="Z238" s="78">
        <f t="shared" si="362"/>
        <v>-11.82</v>
      </c>
      <c r="AA238" s="75"/>
      <c r="AB238" s="65"/>
      <c r="AC238" s="40"/>
      <c r="AD238" s="31"/>
    </row>
    <row r="239" spans="1:30" ht="12.75" customHeight="1">
      <c r="A239" s="1">
        <v>9035</v>
      </c>
      <c r="B239" s="1">
        <f t="shared" si="330"/>
        <v>-7085</v>
      </c>
      <c r="C239" s="2">
        <v>34.6</v>
      </c>
      <c r="F239" s="18">
        <f t="shared" si="334"/>
        <v>-5220.9407845786718</v>
      </c>
      <c r="G239" s="18">
        <f t="shared" si="335"/>
        <v>-5211.393099681376</v>
      </c>
      <c r="H239" s="14">
        <f t="shared" si="360"/>
        <v>4.5999999999999996</v>
      </c>
      <c r="I239" s="18">
        <f t="shared" si="363"/>
        <v>8.8166666666666647</v>
      </c>
      <c r="J239" s="18">
        <f t="shared" si="364"/>
        <v>13.538888888888888</v>
      </c>
      <c r="K239" s="87">
        <f t="shared" si="374"/>
        <v>-4.216666666666665</v>
      </c>
      <c r="L239" s="88">
        <f t="shared" si="375"/>
        <v>-8.9388888888888882</v>
      </c>
      <c r="P239" s="37">
        <f t="shared" si="336"/>
        <v>8</v>
      </c>
      <c r="Q239" s="40" t="str">
        <f t="shared" si="366"/>
        <v xml:space="preserve"> </v>
      </c>
      <c r="R239" s="40">
        <f t="shared" si="367"/>
        <v>13.200000000000003</v>
      </c>
      <c r="S239" s="73"/>
      <c r="T239" s="93">
        <f t="shared" si="343"/>
        <v>0.97603656729385047</v>
      </c>
      <c r="U239" s="78">
        <f t="shared" ref="U239" si="402">U238</f>
        <v>2</v>
      </c>
      <c r="V239" s="65">
        <f t="shared" si="346"/>
        <v>-0.1694213883505967</v>
      </c>
      <c r="W239" s="65">
        <f t="shared" si="347"/>
        <v>4.99</v>
      </c>
      <c r="X239" s="78">
        <f t="shared" si="351"/>
        <v>0</v>
      </c>
      <c r="Y239" s="78">
        <f t="shared" si="332"/>
        <v>-9.1329084527958404E-2</v>
      </c>
      <c r="Z239" s="78">
        <f t="shared" si="362"/>
        <v>-11.82</v>
      </c>
      <c r="AA239" s="75"/>
      <c r="AB239" s="65"/>
      <c r="AC239" s="40"/>
      <c r="AD239" s="31"/>
    </row>
    <row r="240" spans="1:30" ht="12.75" customHeight="1">
      <c r="A240" s="1">
        <v>9025</v>
      </c>
      <c r="B240" s="1">
        <f t="shared" si="330"/>
        <v>-7075</v>
      </c>
      <c r="C240" s="2">
        <v>19.5</v>
      </c>
      <c r="F240" s="18">
        <f t="shared" si="334"/>
        <v>-5201.8454147840785</v>
      </c>
      <c r="G240" s="18">
        <f t="shared" si="335"/>
        <v>-5192.2977298867827</v>
      </c>
      <c r="H240" s="14">
        <f t="shared" si="360"/>
        <v>8.4</v>
      </c>
      <c r="I240" s="18">
        <f t="shared" si="363"/>
        <v>15.283333333333333</v>
      </c>
      <c r="J240" s="18">
        <f t="shared" si="364"/>
        <v>16.611111111111111</v>
      </c>
      <c r="K240" s="87">
        <f t="shared" si="374"/>
        <v>-6.8833333333333329</v>
      </c>
      <c r="L240" s="88">
        <f t="shared" si="375"/>
        <v>-8.2111111111111104</v>
      </c>
      <c r="P240" s="37">
        <f t="shared" si="336"/>
        <v>9</v>
      </c>
      <c r="Q240" s="40" t="str">
        <f t="shared" si="366"/>
        <v xml:space="preserve"> </v>
      </c>
      <c r="R240" s="40">
        <f t="shared" si="367"/>
        <v>13.200000000000003</v>
      </c>
      <c r="S240" s="73"/>
      <c r="T240" s="93">
        <f t="shared" si="343"/>
        <v>-0.67647110129353605</v>
      </c>
      <c r="U240" s="78">
        <f t="shared" ref="U240" si="403">U239</f>
        <v>2</v>
      </c>
      <c r="V240" s="65">
        <f t="shared" si="346"/>
        <v>-0.99949337633661661</v>
      </c>
      <c r="W240" s="65">
        <f t="shared" si="347"/>
        <v>4.99</v>
      </c>
      <c r="X240" s="78">
        <f t="shared" si="351"/>
        <v>0</v>
      </c>
      <c r="Y240" s="78">
        <f t="shared" si="332"/>
        <v>-0.71006338765520505</v>
      </c>
      <c r="Z240" s="78">
        <f t="shared" si="362"/>
        <v>-11.82</v>
      </c>
      <c r="AA240" s="75"/>
      <c r="AB240" s="65"/>
      <c r="AC240" s="40"/>
      <c r="AD240" s="31"/>
    </row>
    <row r="241" spans="1:30" ht="12.75" customHeight="1">
      <c r="A241" s="1">
        <v>9015</v>
      </c>
      <c r="B241" s="1">
        <f t="shared" si="330"/>
        <v>-7065</v>
      </c>
      <c r="C241" s="2">
        <v>12.6</v>
      </c>
      <c r="F241" s="18">
        <f t="shared" si="334"/>
        <v>-5182.7500449894851</v>
      </c>
      <c r="G241" s="18">
        <f t="shared" si="335"/>
        <v>-5173.2023600921893</v>
      </c>
      <c r="H241" s="14">
        <f t="shared" si="360"/>
        <v>32.85</v>
      </c>
      <c r="I241" s="18">
        <f t="shared" si="363"/>
        <v>21.866666666666664</v>
      </c>
      <c r="J241" s="18">
        <f t="shared" si="364"/>
        <v>19.649999999999999</v>
      </c>
      <c r="K241" s="87">
        <f t="shared" si="374"/>
        <v>10.983333333333338</v>
      </c>
      <c r="L241" s="88">
        <f t="shared" si="375"/>
        <v>13.200000000000003</v>
      </c>
      <c r="P241" s="37">
        <f t="shared" si="336"/>
        <v>1</v>
      </c>
      <c r="Q241" s="40">
        <f t="shared" si="366"/>
        <v>13.200000000000003</v>
      </c>
      <c r="R241" s="40">
        <f t="shared" si="367"/>
        <v>13.200000000000003</v>
      </c>
      <c r="S241" s="73"/>
      <c r="T241" s="93">
        <f t="shared" si="343"/>
        <v>-0.29956546600034256</v>
      </c>
      <c r="U241" s="78">
        <f t="shared" ref="U241" si="404">U240</f>
        <v>2</v>
      </c>
      <c r="V241" s="65">
        <f t="shared" si="346"/>
        <v>-0.23178117330297593</v>
      </c>
      <c r="W241" s="65">
        <f t="shared" si="347"/>
        <v>4.99</v>
      </c>
      <c r="X241" s="78">
        <f t="shared" si="351"/>
        <v>0</v>
      </c>
      <c r="Y241" s="78">
        <f t="shared" si="332"/>
        <v>-0.99655114022307312</v>
      </c>
      <c r="Z241" s="78">
        <f t="shared" si="362"/>
        <v>-11.82</v>
      </c>
      <c r="AA241" s="75"/>
      <c r="AB241" s="65"/>
      <c r="AC241" s="40"/>
      <c r="AD241" s="31"/>
    </row>
    <row r="242" spans="1:30" ht="12.75" customHeight="1">
      <c r="A242" s="1">
        <v>9005</v>
      </c>
      <c r="B242" s="1">
        <f t="shared" si="330"/>
        <v>-7055</v>
      </c>
      <c r="C242" s="2">
        <v>7.5</v>
      </c>
      <c r="F242" s="18">
        <f t="shared" si="334"/>
        <v>-5163.6546751948918</v>
      </c>
      <c r="G242" s="18">
        <f t="shared" si="335"/>
        <v>-5154.106990297596</v>
      </c>
      <c r="H242" s="14">
        <f t="shared" si="360"/>
        <v>24.35</v>
      </c>
      <c r="I242" s="18">
        <f t="shared" si="363"/>
        <v>25.100000000000005</v>
      </c>
      <c r="J242" s="18">
        <f t="shared" si="364"/>
        <v>21.455555555555559</v>
      </c>
      <c r="K242" s="87">
        <f t="shared" si="374"/>
        <v>-0.75000000000000355</v>
      </c>
      <c r="L242" s="88">
        <f t="shared" si="375"/>
        <v>2.8944444444444422</v>
      </c>
      <c r="P242" s="37">
        <f t="shared" si="336"/>
        <v>2</v>
      </c>
      <c r="Q242" s="40" t="str">
        <f t="shared" si="366"/>
        <v xml:space="preserve"> </v>
      </c>
      <c r="R242" s="40">
        <f t="shared" si="367"/>
        <v>13.200000000000003</v>
      </c>
      <c r="S242" s="73"/>
      <c r="T242" s="93">
        <f t="shared" si="343"/>
        <v>0.97603656729383037</v>
      </c>
      <c r="U242" s="78">
        <f t="shared" ref="U242" si="405">U241</f>
        <v>2</v>
      </c>
      <c r="V242" s="65">
        <f t="shared" si="346"/>
        <v>0.9064550404418299</v>
      </c>
      <c r="W242" s="65">
        <f t="shared" si="347"/>
        <v>4.99</v>
      </c>
      <c r="X242" s="78">
        <f t="shared" si="351"/>
        <v>0</v>
      </c>
      <c r="Y242" s="78">
        <f t="shared" si="332"/>
        <v>-0.81674153884830758</v>
      </c>
      <c r="Z242" s="78">
        <f t="shared" si="362"/>
        <v>-11.82</v>
      </c>
      <c r="AA242" s="75"/>
      <c r="AB242" s="65"/>
      <c r="AC242" s="40"/>
      <c r="AD242" s="31"/>
    </row>
    <row r="243" spans="1:30" ht="12.75" customHeight="1">
      <c r="A243" s="1">
        <v>8995</v>
      </c>
      <c r="B243" s="1">
        <f t="shared" si="330"/>
        <v>-7045</v>
      </c>
      <c r="C243" s="2">
        <v>5.4</v>
      </c>
      <c r="F243" s="18">
        <f t="shared" si="334"/>
        <v>-5144.5593054002984</v>
      </c>
      <c r="G243" s="18">
        <f t="shared" si="335"/>
        <v>-5135.0116205030026</v>
      </c>
      <c r="H243" s="14">
        <f t="shared" si="360"/>
        <v>18.100000000000001</v>
      </c>
      <c r="I243" s="18">
        <f t="shared" si="363"/>
        <v>24.366666666666671</v>
      </c>
      <c r="J243" s="18">
        <f t="shared" si="364"/>
        <v>21.866666666666671</v>
      </c>
      <c r="K243" s="87">
        <f t="shared" si="374"/>
        <v>-6.2666666666666693</v>
      </c>
      <c r="L243" s="88">
        <f t="shared" si="375"/>
        <v>-3.7666666666666693</v>
      </c>
      <c r="P243" s="37">
        <f t="shared" si="336"/>
        <v>3</v>
      </c>
      <c r="Q243" s="40" t="str">
        <f t="shared" si="366"/>
        <v xml:space="preserve"> </v>
      </c>
      <c r="R243" s="40">
        <f t="shared" si="367"/>
        <v>13.200000000000003</v>
      </c>
      <c r="S243" s="73"/>
      <c r="T243" s="93">
        <f t="shared" si="343"/>
        <v>-0.67647110129352006</v>
      </c>
      <c r="U243" s="78">
        <f t="shared" ref="U243" si="406">U242</f>
        <v>2</v>
      </c>
      <c r="V243" s="65">
        <f t="shared" si="346"/>
        <v>0.59563759582584497</v>
      </c>
      <c r="W243" s="65">
        <f t="shared" si="347"/>
        <v>4.99</v>
      </c>
      <c r="X243" s="78">
        <f t="shared" si="351"/>
        <v>0</v>
      </c>
      <c r="Y243" s="78">
        <f t="shared" si="332"/>
        <v>-0.25476949437526547</v>
      </c>
      <c r="Z243" s="78">
        <f t="shared" si="362"/>
        <v>-11.82</v>
      </c>
      <c r="AA243" s="75"/>
      <c r="AB243" s="65"/>
      <c r="AC243" s="40"/>
      <c r="AD243" s="31"/>
    </row>
    <row r="244" spans="1:30" ht="12.75" customHeight="1">
      <c r="A244" s="1">
        <v>8985</v>
      </c>
      <c r="B244" s="1">
        <f t="shared" si="330"/>
        <v>-7035</v>
      </c>
      <c r="C244" s="2">
        <v>4.9000000000000004</v>
      </c>
      <c r="F244" s="18">
        <f t="shared" si="334"/>
        <v>-5125.463935605705</v>
      </c>
      <c r="G244" s="18">
        <f t="shared" si="335"/>
        <v>-5115.9162507084093</v>
      </c>
      <c r="H244" s="14">
        <f t="shared" si="360"/>
        <v>30.650000000000002</v>
      </c>
      <c r="I244" s="18">
        <f t="shared" si="363"/>
        <v>28.083333333333332</v>
      </c>
      <c r="J244" s="18">
        <f t="shared" si="364"/>
        <v>23.12777777777778</v>
      </c>
      <c r="K244" s="87">
        <f t="shared" si="374"/>
        <v>2.56666666666667</v>
      </c>
      <c r="L244" s="88">
        <f t="shared" si="375"/>
        <v>7.5222222222222221</v>
      </c>
      <c r="P244" s="37">
        <f t="shared" si="336"/>
        <v>4</v>
      </c>
      <c r="Q244" s="40" t="str">
        <f t="shared" si="366"/>
        <v xml:space="preserve"> </v>
      </c>
      <c r="R244" s="40">
        <f t="shared" si="367"/>
        <v>13.200000000000003</v>
      </c>
      <c r="S244" s="73"/>
      <c r="T244" s="93">
        <f t="shared" si="343"/>
        <v>-0.29956546600025463</v>
      </c>
      <c r="U244" s="78">
        <f t="shared" ref="U244" si="407">U243</f>
        <v>2</v>
      </c>
      <c r="V244" s="65">
        <f t="shared" si="346"/>
        <v>-0.66736258128177373</v>
      </c>
      <c r="W244" s="65">
        <f t="shared" si="347"/>
        <v>4.99</v>
      </c>
      <c r="X244" s="78">
        <f t="shared" si="351"/>
        <v>0</v>
      </c>
      <c r="Y244" s="78">
        <f t="shared" si="332"/>
        <v>0.42641202796346211</v>
      </c>
      <c r="Z244" s="78">
        <f t="shared" si="362"/>
        <v>-11.82</v>
      </c>
      <c r="AA244" s="75"/>
      <c r="AB244" s="65"/>
      <c r="AC244" s="40"/>
      <c r="AD244" s="31"/>
    </row>
    <row r="245" spans="1:30" ht="12.75" customHeight="1">
      <c r="A245" s="1">
        <v>8975</v>
      </c>
      <c r="B245" s="1">
        <f t="shared" si="330"/>
        <v>-7025</v>
      </c>
      <c r="C245" s="2">
        <v>7.6</v>
      </c>
      <c r="F245" s="18">
        <f t="shared" si="334"/>
        <v>-5106.3685658111117</v>
      </c>
      <c r="G245" s="18">
        <f t="shared" si="335"/>
        <v>-5096.8208809138159</v>
      </c>
      <c r="H245" s="14">
        <f t="shared" si="360"/>
        <v>35.5</v>
      </c>
      <c r="I245" s="18">
        <f t="shared" si="363"/>
        <v>30.450000000000003</v>
      </c>
      <c r="J245" s="18">
        <f t="shared" si="364"/>
        <v>24.677777777777781</v>
      </c>
      <c r="K245" s="87">
        <f t="shared" si="374"/>
        <v>5.0499999999999972</v>
      </c>
      <c r="L245" s="88">
        <f t="shared" si="375"/>
        <v>10.822222222222219</v>
      </c>
      <c r="P245" s="37">
        <f t="shared" si="336"/>
        <v>5</v>
      </c>
      <c r="Q245" s="40">
        <f t="shared" si="366"/>
        <v>10.822222222222219</v>
      </c>
      <c r="R245" s="40">
        <f t="shared" si="367"/>
        <v>10.822222222222219</v>
      </c>
      <c r="S245" s="73"/>
      <c r="T245" s="93">
        <f t="shared" si="343"/>
        <v>0.97603656729381039</v>
      </c>
      <c r="U245" s="78">
        <f t="shared" ref="U245" si="408">U244</f>
        <v>2</v>
      </c>
      <c r="V245" s="65">
        <f t="shared" si="346"/>
        <v>-0.86352088900313517</v>
      </c>
      <c r="W245" s="65">
        <f t="shared" si="347"/>
        <v>4.99</v>
      </c>
      <c r="X245" s="78">
        <f t="shared" si="351"/>
        <v>0</v>
      </c>
      <c r="Y245" s="78">
        <f t="shared" si="332"/>
        <v>0.90807062337628253</v>
      </c>
      <c r="Z245" s="78">
        <f t="shared" si="362"/>
        <v>-11.82</v>
      </c>
      <c r="AA245" s="75"/>
      <c r="AB245" s="65"/>
      <c r="AC245" s="40"/>
      <c r="AD245" s="31"/>
    </row>
    <row r="246" spans="1:30" ht="12.75" customHeight="1">
      <c r="A246" s="1">
        <v>8965</v>
      </c>
      <c r="B246" s="1">
        <f t="shared" si="330"/>
        <v>-7015</v>
      </c>
      <c r="C246" s="2">
        <v>13.5</v>
      </c>
      <c r="F246" s="18">
        <f t="shared" si="334"/>
        <v>-5087.2731960165183</v>
      </c>
      <c r="G246" s="18">
        <f t="shared" si="335"/>
        <v>-5077.7255111192226</v>
      </c>
      <c r="H246" s="14">
        <f t="shared" si="360"/>
        <v>25.200000000000003</v>
      </c>
      <c r="I246" s="18">
        <f t="shared" si="363"/>
        <v>25.95</v>
      </c>
      <c r="J246" s="18">
        <f t="shared" si="364"/>
        <v>23.477777777777778</v>
      </c>
      <c r="K246" s="87">
        <f t="shared" si="374"/>
        <v>-0.74999999999999645</v>
      </c>
      <c r="L246" s="88">
        <f t="shared" si="375"/>
        <v>1.722222222222225</v>
      </c>
      <c r="P246" s="37">
        <f t="shared" si="336"/>
        <v>6</v>
      </c>
      <c r="Q246" s="40" t="str">
        <f t="shared" si="366"/>
        <v xml:space="preserve"> </v>
      </c>
      <c r="R246" s="40">
        <f t="shared" si="367"/>
        <v>10.822222222222219</v>
      </c>
      <c r="S246" s="73"/>
      <c r="T246" s="93">
        <f t="shared" si="343"/>
        <v>-0.67647110129358801</v>
      </c>
      <c r="U246" s="78">
        <f t="shared" ref="U246" si="409">U245</f>
        <v>2</v>
      </c>
      <c r="V246" s="65">
        <f t="shared" si="346"/>
        <v>0.32074018146228572</v>
      </c>
      <c r="W246" s="65">
        <f t="shared" si="347"/>
        <v>4.99</v>
      </c>
      <c r="X246" s="78">
        <f t="shared" si="351"/>
        <v>0</v>
      </c>
      <c r="Y246" s="78">
        <f t="shared" si="332"/>
        <v>0.9648328820305232</v>
      </c>
      <c r="Z246" s="78">
        <f t="shared" si="362"/>
        <v>-11.82</v>
      </c>
      <c r="AA246" s="75"/>
      <c r="AB246" s="65"/>
      <c r="AC246" s="40"/>
      <c r="AD246" s="31"/>
    </row>
    <row r="247" spans="1:30" ht="12.75" customHeight="1">
      <c r="A247" s="1">
        <v>8955</v>
      </c>
      <c r="B247" s="1">
        <f t="shared" si="330"/>
        <v>-7005</v>
      </c>
      <c r="C247" s="2">
        <v>17.600000000000001</v>
      </c>
      <c r="F247" s="18">
        <f t="shared" si="334"/>
        <v>-5068.177826221925</v>
      </c>
      <c r="G247" s="18">
        <f t="shared" si="335"/>
        <v>-5058.6301413246292</v>
      </c>
      <c r="H247" s="14">
        <f t="shared" si="360"/>
        <v>17.149999999999999</v>
      </c>
      <c r="I247" s="18">
        <f t="shared" si="363"/>
        <v>19.433333333333334</v>
      </c>
      <c r="J247" s="18">
        <f t="shared" si="364"/>
        <v>23.527777777777779</v>
      </c>
      <c r="K247" s="87">
        <f t="shared" si="374"/>
        <v>-2.283333333333335</v>
      </c>
      <c r="L247" s="88">
        <f t="shared" si="375"/>
        <v>-6.37777777777778</v>
      </c>
      <c r="P247" s="37">
        <f t="shared" si="336"/>
        <v>7</v>
      </c>
      <c r="Q247" s="40" t="str">
        <f t="shared" si="366"/>
        <v xml:space="preserve"> </v>
      </c>
      <c r="R247" s="40">
        <f t="shared" si="367"/>
        <v>10.822222222222219</v>
      </c>
      <c r="S247" s="73"/>
      <c r="T247" s="93">
        <f t="shared" si="343"/>
        <v>-0.29956546600027523</v>
      </c>
      <c r="U247" s="78">
        <f t="shared" ref="U247" si="410">U246</f>
        <v>2</v>
      </c>
      <c r="V247" s="65">
        <f t="shared" si="346"/>
        <v>0.99226789771227308</v>
      </c>
      <c r="W247" s="65">
        <f t="shared" si="347"/>
        <v>4.99</v>
      </c>
      <c r="X247" s="78">
        <f t="shared" si="351"/>
        <v>0</v>
      </c>
      <c r="Y247" s="78">
        <f t="shared" si="332"/>
        <v>0.57013911225962566</v>
      </c>
      <c r="Z247" s="78">
        <f t="shared" si="362"/>
        <v>-11.82</v>
      </c>
      <c r="AA247" s="75"/>
      <c r="AB247" s="65"/>
      <c r="AC247" s="40"/>
      <c r="AD247" s="31"/>
    </row>
    <row r="248" spans="1:30" ht="12.75" customHeight="1">
      <c r="A248" s="1">
        <v>8945</v>
      </c>
      <c r="B248" s="1">
        <f t="shared" si="330"/>
        <v>-6995</v>
      </c>
      <c r="C248" s="2">
        <v>19.2</v>
      </c>
      <c r="F248" s="18">
        <f t="shared" si="334"/>
        <v>-5049.0824564273316</v>
      </c>
      <c r="G248" s="18">
        <f t="shared" si="335"/>
        <v>-5039.5347715300359</v>
      </c>
      <c r="H248" s="14">
        <f t="shared" si="360"/>
        <v>15.95</v>
      </c>
      <c r="I248" s="18">
        <f t="shared" si="363"/>
        <v>18.483333333333331</v>
      </c>
      <c r="J248" s="18">
        <f t="shared" si="364"/>
        <v>24.338888888888892</v>
      </c>
      <c r="K248" s="87">
        <f t="shared" si="374"/>
        <v>-2.5333333333333314</v>
      </c>
      <c r="L248" s="88">
        <f t="shared" si="375"/>
        <v>-8.3888888888888928</v>
      </c>
      <c r="P248" s="37">
        <f t="shared" si="336"/>
        <v>8</v>
      </c>
      <c r="Q248" s="40" t="str">
        <f t="shared" si="366"/>
        <v xml:space="preserve"> </v>
      </c>
      <c r="R248" s="40">
        <f t="shared" si="367"/>
        <v>10.822222222222219</v>
      </c>
      <c r="S248" s="73"/>
      <c r="T248" s="93">
        <f t="shared" si="343"/>
        <v>0.97603656729379029</v>
      </c>
      <c r="U248" s="78">
        <f t="shared" ref="U248" si="411">U247</f>
        <v>2</v>
      </c>
      <c r="V248" s="65">
        <f t="shared" si="346"/>
        <v>7.7562030272121718E-2</v>
      </c>
      <c r="W248" s="65">
        <f t="shared" si="347"/>
        <v>4.99</v>
      </c>
      <c r="X248" s="78">
        <f t="shared" si="351"/>
        <v>0</v>
      </c>
      <c r="Y248" s="78">
        <f t="shared" si="332"/>
        <v>-9.1329084527965232E-2</v>
      </c>
      <c r="Z248" s="78">
        <f t="shared" si="362"/>
        <v>-11.82</v>
      </c>
      <c r="AA248" s="75"/>
      <c r="AB248" s="65"/>
      <c r="AC248" s="40"/>
      <c r="AD248" s="31"/>
    </row>
    <row r="249" spans="1:30" ht="12.75" customHeight="1">
      <c r="A249" s="1">
        <v>8935</v>
      </c>
      <c r="B249" s="1">
        <f t="shared" si="330"/>
        <v>-6985</v>
      </c>
      <c r="C249" s="2">
        <v>20.3</v>
      </c>
      <c r="F249" s="18">
        <f t="shared" si="334"/>
        <v>-5029.9870866327383</v>
      </c>
      <c r="G249" s="18">
        <f t="shared" si="335"/>
        <v>-5020.4394017354425</v>
      </c>
      <c r="H249" s="14">
        <f t="shared" si="360"/>
        <v>22.35</v>
      </c>
      <c r="I249" s="18">
        <f t="shared" si="363"/>
        <v>20.116666666666664</v>
      </c>
      <c r="J249" s="18">
        <f t="shared" si="364"/>
        <v>23.066666666666666</v>
      </c>
      <c r="K249" s="87">
        <f t="shared" si="374"/>
        <v>2.2333333333333378</v>
      </c>
      <c r="L249" s="88">
        <f t="shared" si="375"/>
        <v>-0.71666666666666501</v>
      </c>
      <c r="P249" s="37">
        <f t="shared" si="336"/>
        <v>9</v>
      </c>
      <c r="Q249" s="40" t="str">
        <f t="shared" si="366"/>
        <v xml:space="preserve"> </v>
      </c>
      <c r="R249" s="40">
        <f t="shared" si="367"/>
        <v>4.2888888888888914</v>
      </c>
      <c r="S249" s="73"/>
      <c r="T249" s="93">
        <f t="shared" si="343"/>
        <v>-0.67647110129365584</v>
      </c>
      <c r="U249" s="78">
        <f t="shared" ref="U249" si="412">U248</f>
        <v>2</v>
      </c>
      <c r="V249" s="65">
        <f t="shared" si="346"/>
        <v>-0.96113403933063468</v>
      </c>
      <c r="W249" s="65">
        <f t="shared" si="347"/>
        <v>4.99</v>
      </c>
      <c r="X249" s="78">
        <f t="shared" si="351"/>
        <v>0</v>
      </c>
      <c r="Y249" s="78">
        <f t="shared" si="332"/>
        <v>-0.71006338765520982</v>
      </c>
      <c r="Z249" s="78">
        <f t="shared" si="362"/>
        <v>-11.82</v>
      </c>
      <c r="AA249" s="75"/>
      <c r="AB249" s="65"/>
      <c r="AC249" s="40"/>
      <c r="AD249" s="31"/>
    </row>
    <row r="250" spans="1:30" ht="12.75" customHeight="1">
      <c r="A250" s="1">
        <v>8925</v>
      </c>
      <c r="B250" s="1">
        <f t="shared" si="330"/>
        <v>-6975</v>
      </c>
      <c r="C250" s="2">
        <v>29</v>
      </c>
      <c r="F250" s="18">
        <f t="shared" si="334"/>
        <v>-5010.8917168381449</v>
      </c>
      <c r="G250" s="18">
        <f t="shared" si="335"/>
        <v>-5001.3440319408492</v>
      </c>
      <c r="H250" s="14">
        <f t="shared" si="360"/>
        <v>22.049999999999997</v>
      </c>
      <c r="I250" s="18">
        <f t="shared" si="363"/>
        <v>23.066666666666663</v>
      </c>
      <c r="J250" s="18">
        <f t="shared" si="364"/>
        <v>21.411111111111111</v>
      </c>
      <c r="K250" s="87">
        <f t="shared" si="374"/>
        <v>-1.0166666666666657</v>
      </c>
      <c r="L250" s="88">
        <f t="shared" si="375"/>
        <v>0.63888888888888573</v>
      </c>
      <c r="P250" s="37">
        <f t="shared" si="336"/>
        <v>1</v>
      </c>
      <c r="Q250" s="40" t="str">
        <f t="shared" si="366"/>
        <v xml:space="preserve"> </v>
      </c>
      <c r="R250" s="40">
        <f t="shared" si="367"/>
        <v>4.2888888888888914</v>
      </c>
      <c r="S250" s="73"/>
      <c r="T250" s="93">
        <f t="shared" si="343"/>
        <v>-0.29956546600018735</v>
      </c>
      <c r="U250" s="78">
        <f t="shared" ref="U250" si="413">U249</f>
        <v>2</v>
      </c>
      <c r="V250" s="65">
        <f t="shared" si="346"/>
        <v>-0.46336692683412073</v>
      </c>
      <c r="W250" s="65">
        <f t="shared" si="347"/>
        <v>4.99</v>
      </c>
      <c r="X250" s="78">
        <f t="shared" si="351"/>
        <v>0</v>
      </c>
      <c r="Y250" s="78">
        <f t="shared" si="332"/>
        <v>-0.99655114022307367</v>
      </c>
      <c r="Z250" s="78">
        <f t="shared" si="362"/>
        <v>-11.82</v>
      </c>
      <c r="AA250" s="75"/>
      <c r="AB250" s="65"/>
      <c r="AC250" s="40"/>
      <c r="AD250" s="31"/>
    </row>
    <row r="251" spans="1:30" ht="12.75" customHeight="1">
      <c r="A251" s="1">
        <v>8915</v>
      </c>
      <c r="B251" s="1">
        <f t="shared" si="330"/>
        <v>-6965</v>
      </c>
      <c r="C251" s="2">
        <v>39.9</v>
      </c>
      <c r="F251" s="18">
        <f t="shared" si="334"/>
        <v>-4991.7963470435516</v>
      </c>
      <c r="G251" s="18">
        <f t="shared" si="335"/>
        <v>-4982.2486621462558</v>
      </c>
      <c r="H251" s="14">
        <f t="shared" si="360"/>
        <v>24.799999999999997</v>
      </c>
      <c r="I251" s="18">
        <f t="shared" si="363"/>
        <v>24.083333333333332</v>
      </c>
      <c r="J251" s="18">
        <f t="shared" si="364"/>
        <v>20.511111111111106</v>
      </c>
      <c r="K251" s="87">
        <f t="shared" si="374"/>
        <v>0.71666666666666501</v>
      </c>
      <c r="L251" s="88">
        <f t="shared" si="375"/>
        <v>4.2888888888888914</v>
      </c>
      <c r="P251" s="37">
        <f t="shared" si="336"/>
        <v>2</v>
      </c>
      <c r="Q251" s="40">
        <f t="shared" si="366"/>
        <v>4.2888888888888914</v>
      </c>
      <c r="R251" s="40">
        <f t="shared" si="367"/>
        <v>4.2888888888888914</v>
      </c>
      <c r="S251" s="73"/>
      <c r="T251" s="93">
        <f t="shared" si="343"/>
        <v>0.97603656729381971</v>
      </c>
      <c r="U251" s="78">
        <f t="shared" ref="U251" si="414">U250</f>
        <v>2</v>
      </c>
      <c r="V251" s="65">
        <f t="shared" si="346"/>
        <v>0.77513581019505096</v>
      </c>
      <c r="W251" s="65">
        <f t="shared" si="347"/>
        <v>4.99</v>
      </c>
      <c r="X251" s="78">
        <f t="shared" si="351"/>
        <v>0</v>
      </c>
      <c r="Y251" s="78">
        <f t="shared" si="332"/>
        <v>-0.81674153884830358</v>
      </c>
      <c r="Z251" s="78">
        <f t="shared" si="362"/>
        <v>-11.82</v>
      </c>
      <c r="AA251" s="75"/>
      <c r="AB251" s="65"/>
      <c r="AC251" s="40"/>
      <c r="AD251" s="31"/>
    </row>
    <row r="252" spans="1:30" ht="12.75" customHeight="1">
      <c r="A252" s="1">
        <v>8905</v>
      </c>
      <c r="B252" s="1">
        <f t="shared" si="330"/>
        <v>-6955</v>
      </c>
      <c r="C252" s="2">
        <v>34.299999999999997</v>
      </c>
      <c r="F252" s="18">
        <f t="shared" si="334"/>
        <v>-4972.7009772489582</v>
      </c>
      <c r="G252" s="18">
        <f t="shared" si="335"/>
        <v>-4963.1532923516625</v>
      </c>
      <c r="H252" s="14">
        <f t="shared" si="360"/>
        <v>25.4</v>
      </c>
      <c r="I252" s="18">
        <f t="shared" si="363"/>
        <v>23.133333333333329</v>
      </c>
      <c r="J252" s="18">
        <f t="shared" si="364"/>
        <v>21.561111111111106</v>
      </c>
      <c r="K252" s="87">
        <f t="shared" si="374"/>
        <v>2.2666666666666693</v>
      </c>
      <c r="L252" s="88">
        <f t="shared" si="375"/>
        <v>3.8388888888888921</v>
      </c>
      <c r="P252" s="37">
        <f t="shared" si="336"/>
        <v>3</v>
      </c>
      <c r="Q252" s="40" t="str">
        <f t="shared" si="366"/>
        <v xml:space="preserve"> </v>
      </c>
      <c r="R252" s="40">
        <f t="shared" si="367"/>
        <v>4.2888888888888914</v>
      </c>
      <c r="S252" s="73"/>
      <c r="T252" s="93">
        <f t="shared" si="343"/>
        <v>-0.67647110129372368</v>
      </c>
      <c r="U252" s="78">
        <f t="shared" ref="U252" si="415">U251</f>
        <v>2</v>
      </c>
      <c r="V252" s="65">
        <f t="shared" si="346"/>
        <v>0.77451103248041975</v>
      </c>
      <c r="W252" s="65">
        <f t="shared" si="347"/>
        <v>4.99</v>
      </c>
      <c r="X252" s="78">
        <f t="shared" si="351"/>
        <v>0</v>
      </c>
      <c r="Y252" s="78">
        <f t="shared" si="332"/>
        <v>-0.25476949437531382</v>
      </c>
      <c r="Z252" s="78">
        <f t="shared" si="362"/>
        <v>-11.82</v>
      </c>
      <c r="AA252" s="75"/>
      <c r="AB252" s="65"/>
      <c r="AC252" s="40"/>
      <c r="AD252" s="31"/>
    </row>
    <row r="253" spans="1:30" ht="12.75" customHeight="1">
      <c r="A253" s="1">
        <v>8895</v>
      </c>
      <c r="B253" s="1">
        <f t="shared" si="330"/>
        <v>-6945</v>
      </c>
      <c r="C253" s="2">
        <v>31.6</v>
      </c>
      <c r="F253" s="18">
        <f t="shared" si="334"/>
        <v>-4953.6056074543649</v>
      </c>
      <c r="G253" s="18">
        <f t="shared" si="335"/>
        <v>-4944.0579225570691</v>
      </c>
      <c r="H253" s="14">
        <f t="shared" si="360"/>
        <v>19.2</v>
      </c>
      <c r="I253" s="18">
        <f t="shared" si="363"/>
        <v>21.733333333333331</v>
      </c>
      <c r="J253" s="18">
        <f t="shared" si="364"/>
        <v>24.577777777777776</v>
      </c>
      <c r="K253" s="87">
        <f t="shared" si="374"/>
        <v>-2.5333333333333314</v>
      </c>
      <c r="L253" s="88">
        <f t="shared" si="375"/>
        <v>-5.3777777777777764</v>
      </c>
      <c r="P253" s="37">
        <f t="shared" si="336"/>
        <v>4</v>
      </c>
      <c r="Q253" s="40" t="str">
        <f t="shared" si="366"/>
        <v xml:space="preserve"> </v>
      </c>
      <c r="R253" s="40">
        <f t="shared" si="367"/>
        <v>4.2888888888888914</v>
      </c>
      <c r="S253" s="73"/>
      <c r="T253" s="93">
        <f t="shared" si="343"/>
        <v>-0.29956546600009942</v>
      </c>
      <c r="U253" s="78">
        <f t="shared" ref="U253" si="416">U252</f>
        <v>2</v>
      </c>
      <c r="V253" s="65">
        <f t="shared" si="346"/>
        <v>-0.46424249402410817</v>
      </c>
      <c r="W253" s="65">
        <f t="shared" si="347"/>
        <v>4.99</v>
      </c>
      <c r="X253" s="78">
        <f t="shared" si="351"/>
        <v>0</v>
      </c>
      <c r="Y253" s="78">
        <f t="shared" si="332"/>
        <v>0.42641202796346833</v>
      </c>
      <c r="Z253" s="78">
        <f t="shared" si="362"/>
        <v>-11.82</v>
      </c>
      <c r="AA253" s="75"/>
      <c r="AB253" s="65"/>
      <c r="AC253" s="40"/>
      <c r="AD253" s="31"/>
    </row>
    <row r="254" spans="1:30" ht="12.75" customHeight="1">
      <c r="A254" s="1">
        <v>8885</v>
      </c>
      <c r="B254" s="1">
        <f t="shared" si="330"/>
        <v>-6935</v>
      </c>
      <c r="C254" s="2">
        <v>44.7</v>
      </c>
      <c r="F254" s="18">
        <f t="shared" si="334"/>
        <v>-4934.5102376597715</v>
      </c>
      <c r="G254" s="18">
        <f t="shared" si="335"/>
        <v>-4924.9625527624758</v>
      </c>
      <c r="H254" s="14">
        <f t="shared" si="360"/>
        <v>20.6</v>
      </c>
      <c r="I254" s="18">
        <f t="shared" si="363"/>
        <v>18.966666666666665</v>
      </c>
      <c r="J254" s="18">
        <f t="shared" si="364"/>
        <v>24.255555555555556</v>
      </c>
      <c r="K254" s="87">
        <f t="shared" si="374"/>
        <v>1.6333333333333364</v>
      </c>
      <c r="L254" s="88">
        <f t="shared" si="375"/>
        <v>-3.655555555555555</v>
      </c>
      <c r="P254" s="37">
        <f t="shared" si="336"/>
        <v>5</v>
      </c>
      <c r="Q254" s="40" t="str">
        <f t="shared" si="366"/>
        <v xml:space="preserve"> </v>
      </c>
      <c r="R254" s="40">
        <f t="shared" si="367"/>
        <v>19.455555555555556</v>
      </c>
      <c r="S254" s="73"/>
      <c r="T254" s="93">
        <f t="shared" si="343"/>
        <v>0.97603656729379973</v>
      </c>
      <c r="U254" s="78">
        <f t="shared" ref="U254" si="417">U253</f>
        <v>2</v>
      </c>
      <c r="V254" s="65">
        <f t="shared" si="346"/>
        <v>-0.96086071947244911</v>
      </c>
      <c r="W254" s="65">
        <f t="shared" si="347"/>
        <v>4.99</v>
      </c>
      <c r="X254" s="78">
        <f t="shared" si="351"/>
        <v>0</v>
      </c>
      <c r="Y254" s="78">
        <f t="shared" si="332"/>
        <v>0.90807062337628541</v>
      </c>
      <c r="Z254" s="78">
        <f t="shared" si="362"/>
        <v>-11.82</v>
      </c>
      <c r="AA254" s="75"/>
      <c r="AB254" s="65"/>
      <c r="AC254" s="40"/>
      <c r="AD254" s="31"/>
    </row>
    <row r="255" spans="1:30" ht="12.75" customHeight="1">
      <c r="A255" s="1">
        <v>8875</v>
      </c>
      <c r="B255" s="1">
        <f t="shared" si="330"/>
        <v>-6925</v>
      </c>
      <c r="C255" s="2">
        <v>47.5</v>
      </c>
      <c r="F255" s="18">
        <f t="shared" si="334"/>
        <v>-4915.4148678651782</v>
      </c>
      <c r="G255" s="18">
        <f t="shared" si="335"/>
        <v>-4905.8671829678824</v>
      </c>
      <c r="H255" s="14">
        <f t="shared" si="360"/>
        <v>17.100000000000001</v>
      </c>
      <c r="I255" s="18">
        <f t="shared" si="363"/>
        <v>21.433333333333337</v>
      </c>
      <c r="J255" s="18">
        <f t="shared" si="364"/>
        <v>24.494444444444444</v>
      </c>
      <c r="K255" s="87">
        <f t="shared" si="374"/>
        <v>-4.3333333333333357</v>
      </c>
      <c r="L255" s="88">
        <f t="shared" si="375"/>
        <v>-7.3944444444444422</v>
      </c>
      <c r="P255" s="37">
        <f t="shared" si="336"/>
        <v>6</v>
      </c>
      <c r="Q255" s="40" t="str">
        <f t="shared" si="366"/>
        <v xml:space="preserve"> </v>
      </c>
      <c r="R255" s="40">
        <f t="shared" si="367"/>
        <v>19.455555555555556</v>
      </c>
      <c r="S255" s="73"/>
      <c r="T255" s="93">
        <f t="shared" si="343"/>
        <v>-0.6764711012937078</v>
      </c>
      <c r="U255" s="78">
        <f t="shared" ref="U255" si="418">U254</f>
        <v>2</v>
      </c>
      <c r="V255" s="65">
        <f t="shared" si="346"/>
        <v>7.854730967221614E-2</v>
      </c>
      <c r="W255" s="65">
        <f t="shared" si="347"/>
        <v>4.99</v>
      </c>
      <c r="X255" s="78">
        <f t="shared" si="351"/>
        <v>0</v>
      </c>
      <c r="Y255" s="78">
        <f t="shared" si="332"/>
        <v>0.96483288203052142</v>
      </c>
      <c r="Z255" s="78">
        <f t="shared" si="362"/>
        <v>-11.82</v>
      </c>
      <c r="AA255" s="75"/>
      <c r="AB255" s="65"/>
      <c r="AC255" s="40"/>
      <c r="AD255" s="31"/>
    </row>
    <row r="256" spans="1:30" ht="12.75" customHeight="1">
      <c r="A256" s="1">
        <v>8865</v>
      </c>
      <c r="B256" s="1">
        <f t="shared" si="330"/>
        <v>-6915</v>
      </c>
      <c r="C256" s="2">
        <v>36</v>
      </c>
      <c r="F256" s="18">
        <f t="shared" si="334"/>
        <v>-4896.3194980705848</v>
      </c>
      <c r="G256" s="18">
        <f t="shared" si="335"/>
        <v>-4886.771813173289</v>
      </c>
      <c r="H256" s="14">
        <f t="shared" si="360"/>
        <v>26.6</v>
      </c>
      <c r="I256" s="18">
        <f t="shared" si="363"/>
        <v>28.933333333333337</v>
      </c>
      <c r="J256" s="18">
        <f t="shared" si="364"/>
        <v>24.633333333333333</v>
      </c>
      <c r="K256" s="87">
        <f t="shared" si="374"/>
        <v>-2.3333333333333357</v>
      </c>
      <c r="L256" s="88">
        <f t="shared" si="375"/>
        <v>1.9666666666666686</v>
      </c>
      <c r="P256" s="37">
        <f t="shared" si="336"/>
        <v>7</v>
      </c>
      <c r="Q256" s="40" t="str">
        <f t="shared" si="366"/>
        <v xml:space="preserve"> </v>
      </c>
      <c r="R256" s="40">
        <f t="shared" si="367"/>
        <v>19.455555555555556</v>
      </c>
      <c r="S256" s="73"/>
      <c r="T256" s="93">
        <f t="shared" si="343"/>
        <v>-0.29956546600001155</v>
      </c>
      <c r="U256" s="78">
        <f t="shared" ref="U256" si="419">U255</f>
        <v>2</v>
      </c>
      <c r="V256" s="65">
        <f t="shared" si="346"/>
        <v>0.99239007484147546</v>
      </c>
      <c r="W256" s="65">
        <f t="shared" si="347"/>
        <v>4.99</v>
      </c>
      <c r="X256" s="78">
        <f t="shared" si="351"/>
        <v>0</v>
      </c>
      <c r="Y256" s="78">
        <f t="shared" si="332"/>
        <v>0.57013911225959668</v>
      </c>
      <c r="Z256" s="78">
        <f t="shared" si="362"/>
        <v>-11.82</v>
      </c>
      <c r="AA256" s="75"/>
      <c r="AB256" s="65"/>
      <c r="AC256" s="40"/>
      <c r="AD256" s="31"/>
    </row>
    <row r="257" spans="1:30" ht="12.75" customHeight="1">
      <c r="A257" s="1">
        <v>8855</v>
      </c>
      <c r="B257" s="1">
        <f t="shared" si="330"/>
        <v>-6905</v>
      </c>
      <c r="C257" s="2">
        <v>30.9</v>
      </c>
      <c r="F257" s="18">
        <f t="shared" si="334"/>
        <v>-4877.2241282759915</v>
      </c>
      <c r="G257" s="18">
        <f t="shared" si="335"/>
        <v>-4867.6764433786957</v>
      </c>
      <c r="H257" s="14">
        <f t="shared" si="360"/>
        <v>43.1</v>
      </c>
      <c r="I257" s="18">
        <f t="shared" si="363"/>
        <v>29.716666666666669</v>
      </c>
      <c r="J257" s="18">
        <f t="shared" si="364"/>
        <v>23.644444444444446</v>
      </c>
      <c r="K257" s="87">
        <f t="shared" si="374"/>
        <v>13.383333333333333</v>
      </c>
      <c r="L257" s="88">
        <f t="shared" si="375"/>
        <v>19.455555555555556</v>
      </c>
      <c r="P257" s="37">
        <f t="shared" si="336"/>
        <v>8</v>
      </c>
      <c r="Q257" s="40">
        <f t="shared" si="366"/>
        <v>19.455555555555556</v>
      </c>
      <c r="R257" s="40">
        <f t="shared" si="367"/>
        <v>19.455555555555556</v>
      </c>
      <c r="S257" s="73"/>
      <c r="T257" s="93">
        <f t="shared" si="343"/>
        <v>0.97603656729377963</v>
      </c>
      <c r="U257" s="78">
        <f t="shared" ref="U257" si="420">U256</f>
        <v>2</v>
      </c>
      <c r="V257" s="65">
        <f t="shared" si="346"/>
        <v>0.31980394468561296</v>
      </c>
      <c r="W257" s="65">
        <f t="shared" si="347"/>
        <v>4.99</v>
      </c>
      <c r="X257" s="78">
        <f t="shared" si="351"/>
        <v>0</v>
      </c>
      <c r="Y257" s="78">
        <f t="shared" si="332"/>
        <v>-9.1329084528028667E-2</v>
      </c>
      <c r="Z257" s="78">
        <f t="shared" si="362"/>
        <v>-11.82</v>
      </c>
      <c r="AA257" s="75"/>
      <c r="AB257" s="65"/>
      <c r="AC257" s="40"/>
      <c r="AD257" s="31"/>
    </row>
    <row r="258" spans="1:30" ht="12.75" customHeight="1">
      <c r="A258" s="1">
        <v>8845</v>
      </c>
      <c r="B258" s="1">
        <f t="shared" ref="B258:B321" si="421">1950-A258</f>
        <v>-6895</v>
      </c>
      <c r="C258" s="2">
        <v>38</v>
      </c>
      <c r="F258" s="18">
        <f t="shared" si="334"/>
        <v>-4858.1287584813981</v>
      </c>
      <c r="G258" s="18">
        <f t="shared" si="335"/>
        <v>-4848.5810735841023</v>
      </c>
      <c r="H258" s="14">
        <f t="shared" si="360"/>
        <v>19.450000000000003</v>
      </c>
      <c r="I258" s="18">
        <f t="shared" si="363"/>
        <v>28.916666666666668</v>
      </c>
      <c r="J258" s="18">
        <f t="shared" si="364"/>
        <v>22.750000000000004</v>
      </c>
      <c r="K258" s="87">
        <f t="shared" si="374"/>
        <v>-9.466666666666665</v>
      </c>
      <c r="L258" s="88">
        <f t="shared" si="375"/>
        <v>-3.3000000000000007</v>
      </c>
      <c r="P258" s="37">
        <f t="shared" si="336"/>
        <v>9</v>
      </c>
      <c r="Q258" s="40" t="str">
        <f t="shared" si="366"/>
        <v xml:space="preserve"> </v>
      </c>
      <c r="R258" s="40">
        <f t="shared" si="367"/>
        <v>19.455555555555556</v>
      </c>
      <c r="S258" s="73"/>
      <c r="T258" s="93">
        <f t="shared" si="343"/>
        <v>-0.67647110129369192</v>
      </c>
      <c r="U258" s="78">
        <f t="shared" ref="U258" si="422">U257</f>
        <v>2</v>
      </c>
      <c r="V258" s="65">
        <f t="shared" si="346"/>
        <v>-0.86401887712024972</v>
      </c>
      <c r="W258" s="65">
        <f t="shared" si="347"/>
        <v>4.99</v>
      </c>
      <c r="X258" s="78">
        <f t="shared" si="351"/>
        <v>0</v>
      </c>
      <c r="Y258" s="78">
        <f t="shared" ref="Y258:Y321" si="423" xml:space="preserve"> SIN((2*PI()*(G258-2000+Z258)/171.858328151339) + 3.421821408)</f>
        <v>-0.71006338765525467</v>
      </c>
      <c r="Z258" s="78">
        <f t="shared" si="362"/>
        <v>-11.82</v>
      </c>
      <c r="AA258" s="75"/>
      <c r="AB258" s="65"/>
      <c r="AC258" s="40"/>
      <c r="AD258" s="31"/>
    </row>
    <row r="259" spans="1:30" ht="12.75" customHeight="1">
      <c r="A259" s="1">
        <v>8835</v>
      </c>
      <c r="B259" s="1">
        <f t="shared" si="421"/>
        <v>-6885</v>
      </c>
      <c r="C259" s="2">
        <v>63.2</v>
      </c>
      <c r="F259" s="18">
        <f t="shared" si="334"/>
        <v>-4839.0333886868048</v>
      </c>
      <c r="G259" s="18">
        <f t="shared" si="335"/>
        <v>-4829.485703789509</v>
      </c>
      <c r="H259" s="14">
        <f t="shared" si="360"/>
        <v>24.2</v>
      </c>
      <c r="I259" s="18">
        <f t="shared" si="363"/>
        <v>23.233333333333334</v>
      </c>
      <c r="J259" s="18">
        <f t="shared" si="364"/>
        <v>24.083333333333336</v>
      </c>
      <c r="K259" s="87">
        <f t="shared" si="374"/>
        <v>0.96666666666666501</v>
      </c>
      <c r="L259" s="88">
        <f t="shared" si="375"/>
        <v>0.11666666666666359</v>
      </c>
      <c r="P259" s="37">
        <f t="shared" si="336"/>
        <v>1</v>
      </c>
      <c r="Q259" s="40" t="str">
        <f t="shared" si="366"/>
        <v xml:space="preserve"> </v>
      </c>
      <c r="R259" s="40">
        <f t="shared" si="367"/>
        <v>19.455555555555556</v>
      </c>
      <c r="S259" s="73"/>
      <c r="T259" s="93">
        <f t="shared" si="343"/>
        <v>-0.29956546600003214</v>
      </c>
      <c r="U259" s="78">
        <f t="shared" ref="U259" si="424">U258</f>
        <v>2</v>
      </c>
      <c r="V259" s="65">
        <f t="shared" si="346"/>
        <v>-0.66662623988502479</v>
      </c>
      <c r="W259" s="65">
        <f t="shared" si="347"/>
        <v>4.99</v>
      </c>
      <c r="X259" s="78">
        <f t="shared" si="351"/>
        <v>0</v>
      </c>
      <c r="Y259" s="78">
        <f t="shared" si="423"/>
        <v>-0.99655114022307434</v>
      </c>
      <c r="Z259" s="78">
        <f t="shared" si="362"/>
        <v>-11.82</v>
      </c>
      <c r="AA259" s="75"/>
      <c r="AB259" s="65"/>
      <c r="AC259" s="40"/>
      <c r="AD259" s="31"/>
    </row>
    <row r="260" spans="1:30" ht="12.75" customHeight="1">
      <c r="A260" s="1">
        <v>8825</v>
      </c>
      <c r="B260" s="1">
        <f t="shared" si="421"/>
        <v>-6875</v>
      </c>
      <c r="C260" s="2">
        <v>81.8</v>
      </c>
      <c r="F260" s="18">
        <f t="shared" ref="F260:F323" si="425">F259 + 19.0953697945932</f>
        <v>-4819.9380188922114</v>
      </c>
      <c r="G260" s="18">
        <f t="shared" ref="G260:G323" si="426">G259 + 19.0953697945932</f>
        <v>-4810.3903339949156</v>
      </c>
      <c r="H260" s="14">
        <f t="shared" si="360"/>
        <v>26.05</v>
      </c>
      <c r="I260" s="18">
        <f t="shared" si="363"/>
        <v>22.25</v>
      </c>
      <c r="J260" s="18">
        <f t="shared" si="364"/>
        <v>24.833333333333332</v>
      </c>
      <c r="K260" s="87">
        <f t="shared" si="374"/>
        <v>3.8000000000000007</v>
      </c>
      <c r="L260" s="88">
        <f t="shared" si="375"/>
        <v>1.2166666666666686</v>
      </c>
      <c r="P260" s="37">
        <f t="shared" ref="P260:P323" si="427">IF(P259=9, 1, P259+1)</f>
        <v>2</v>
      </c>
      <c r="Q260" s="40" t="str">
        <f t="shared" si="366"/>
        <v xml:space="preserve"> </v>
      </c>
      <c r="R260" s="40">
        <f t="shared" si="367"/>
        <v>19.455555555555556</v>
      </c>
      <c r="S260" s="73"/>
      <c r="T260" s="93">
        <f t="shared" si="343"/>
        <v>0.97603656729375965</v>
      </c>
      <c r="U260" s="78">
        <f t="shared" ref="U260" si="428">U259</f>
        <v>2</v>
      </c>
      <c r="V260" s="65">
        <f t="shared" si="346"/>
        <v>0.59643115574113403</v>
      </c>
      <c r="W260" s="65">
        <f t="shared" si="347"/>
        <v>4.99</v>
      </c>
      <c r="X260" s="78">
        <f t="shared" si="351"/>
        <v>0</v>
      </c>
      <c r="Y260" s="78">
        <f t="shared" si="423"/>
        <v>-0.81674153884826683</v>
      </c>
      <c r="Z260" s="78">
        <f t="shared" si="362"/>
        <v>-11.82</v>
      </c>
      <c r="AA260" s="75"/>
      <c r="AB260" s="65"/>
      <c r="AC260" s="40"/>
      <c r="AD260" s="31"/>
    </row>
    <row r="261" spans="1:30" ht="12.75" customHeight="1">
      <c r="A261" s="1">
        <v>8815</v>
      </c>
      <c r="B261" s="1">
        <f t="shared" si="421"/>
        <v>-6865</v>
      </c>
      <c r="C261" s="2">
        <v>66.3</v>
      </c>
      <c r="F261" s="18">
        <f t="shared" si="425"/>
        <v>-4800.8426490976181</v>
      </c>
      <c r="G261" s="18">
        <f t="shared" si="426"/>
        <v>-4791.2949642003223</v>
      </c>
      <c r="H261" s="14">
        <f t="shared" si="360"/>
        <v>16.5</v>
      </c>
      <c r="I261" s="18">
        <f t="shared" si="363"/>
        <v>17.899999999999999</v>
      </c>
      <c r="J261" s="18">
        <f t="shared" si="364"/>
        <v>23.388888888888889</v>
      </c>
      <c r="K261" s="87">
        <f t="shared" si="374"/>
        <v>-1.3999999999999986</v>
      </c>
      <c r="L261" s="88">
        <f t="shared" si="375"/>
        <v>-6.8888888888888893</v>
      </c>
      <c r="P261" s="37">
        <f t="shared" si="427"/>
        <v>3</v>
      </c>
      <c r="Q261" s="40" t="str">
        <f t="shared" si="366"/>
        <v xml:space="preserve"> </v>
      </c>
      <c r="R261" s="40">
        <f t="shared" si="367"/>
        <v>13.105555555555558</v>
      </c>
      <c r="S261" s="73"/>
      <c r="T261" s="93">
        <f t="shared" si="343"/>
        <v>-0.67647110129375976</v>
      </c>
      <c r="U261" s="78">
        <f t="shared" ref="U261" si="429">U260</f>
        <v>2</v>
      </c>
      <c r="V261" s="65">
        <f t="shared" si="346"/>
        <v>0.90603723869565789</v>
      </c>
      <c r="W261" s="65">
        <f t="shared" si="347"/>
        <v>4.99</v>
      </c>
      <c r="X261" s="78">
        <f t="shared" si="351"/>
        <v>0</v>
      </c>
      <c r="Y261" s="78">
        <f t="shared" si="423"/>
        <v>-0.2547694943752522</v>
      </c>
      <c r="Z261" s="78">
        <f t="shared" si="362"/>
        <v>-11.82</v>
      </c>
      <c r="AA261" s="75"/>
      <c r="AB261" s="65"/>
      <c r="AC261" s="40"/>
      <c r="AD261" s="31"/>
    </row>
    <row r="262" spans="1:30" ht="12.75" customHeight="1">
      <c r="A262" s="1">
        <v>8805</v>
      </c>
      <c r="B262" s="1">
        <f t="shared" si="421"/>
        <v>-6855</v>
      </c>
      <c r="C262" s="2">
        <v>59.3</v>
      </c>
      <c r="F262" s="18">
        <f t="shared" si="425"/>
        <v>-4781.7472793030247</v>
      </c>
      <c r="G262" s="18">
        <f t="shared" si="426"/>
        <v>-4772.1995944057289</v>
      </c>
      <c r="H262" s="14">
        <f t="shared" si="360"/>
        <v>11.15</v>
      </c>
      <c r="I262" s="18">
        <f t="shared" si="363"/>
        <v>20.083333333333332</v>
      </c>
      <c r="J262" s="18">
        <f t="shared" si="364"/>
        <v>20.216666666666669</v>
      </c>
      <c r="K262" s="87">
        <f t="shared" si="374"/>
        <v>-8.9333333333333318</v>
      </c>
      <c r="L262" s="88">
        <f t="shared" si="375"/>
        <v>-9.0666666666666682</v>
      </c>
      <c r="P262" s="37">
        <f t="shared" si="427"/>
        <v>4</v>
      </c>
      <c r="Q262" s="40" t="str">
        <f t="shared" si="366"/>
        <v xml:space="preserve"> </v>
      </c>
      <c r="R262" s="40">
        <f t="shared" si="367"/>
        <v>13.105555555555558</v>
      </c>
      <c r="S262" s="73"/>
      <c r="T262" s="93">
        <f t="shared" si="343"/>
        <v>-0.29956546599994421</v>
      </c>
      <c r="U262" s="78">
        <f t="shared" ref="U262" si="430">U261</f>
        <v>2</v>
      </c>
      <c r="V262" s="65">
        <f t="shared" si="346"/>
        <v>-0.23274244131411939</v>
      </c>
      <c r="W262" s="65">
        <f t="shared" si="347"/>
        <v>4.99</v>
      </c>
      <c r="X262" s="78">
        <f t="shared" si="351"/>
        <v>0</v>
      </c>
      <c r="Y262" s="78">
        <f t="shared" si="423"/>
        <v>0.42641202796350025</v>
      </c>
      <c r="Z262" s="78">
        <f t="shared" si="362"/>
        <v>-11.82</v>
      </c>
      <c r="AA262" s="75"/>
      <c r="AB262" s="65"/>
      <c r="AC262" s="40"/>
      <c r="AD262" s="31"/>
    </row>
    <row r="263" spans="1:30" ht="12.75" customHeight="1">
      <c r="A263" s="1">
        <v>8795</v>
      </c>
      <c r="B263" s="1">
        <f t="shared" si="421"/>
        <v>-6845</v>
      </c>
      <c r="C263" s="2">
        <v>58</v>
      </c>
      <c r="F263" s="18">
        <f t="shared" si="425"/>
        <v>-4762.6519095084313</v>
      </c>
      <c r="G263" s="18">
        <f t="shared" si="426"/>
        <v>-4753.1042246111356</v>
      </c>
      <c r="H263" s="14">
        <f t="shared" si="360"/>
        <v>32.6</v>
      </c>
      <c r="I263" s="18">
        <f t="shared" si="363"/>
        <v>22.533333333333331</v>
      </c>
      <c r="J263" s="18">
        <f t="shared" si="364"/>
        <v>19.494444444444444</v>
      </c>
      <c r="K263" s="87">
        <f t="shared" si="374"/>
        <v>10.06666666666667</v>
      </c>
      <c r="L263" s="88">
        <f t="shared" si="375"/>
        <v>13.105555555555558</v>
      </c>
      <c r="P263" s="37">
        <f t="shared" si="427"/>
        <v>5</v>
      </c>
      <c r="Q263" s="40">
        <f t="shared" si="366"/>
        <v>13.105555555555558</v>
      </c>
      <c r="R263" s="40">
        <f t="shared" si="367"/>
        <v>13.105555555555558</v>
      </c>
      <c r="S263" s="73"/>
      <c r="T263" s="93">
        <f t="shared" ref="T263:T326" si="431" xml:space="preserve"> SIN((2*PI()*(G263-2000+U263)/57.2861093837796) + 0.840686201)</f>
        <v>0.97603656729376431</v>
      </c>
      <c r="U263" s="78">
        <f t="shared" ref="U263" si="432">U262</f>
        <v>2</v>
      </c>
      <c r="V263" s="65">
        <f t="shared" si="346"/>
        <v>-0.99946143326409131</v>
      </c>
      <c r="W263" s="65">
        <f t="shared" si="347"/>
        <v>4.99</v>
      </c>
      <c r="X263" s="78">
        <f t="shared" si="351"/>
        <v>0</v>
      </c>
      <c r="Y263" s="78">
        <f t="shared" si="423"/>
        <v>0.90807062337631206</v>
      </c>
      <c r="Z263" s="78">
        <f t="shared" si="362"/>
        <v>-11.82</v>
      </c>
      <c r="AA263" s="75"/>
      <c r="AB263" s="65"/>
      <c r="AC263" s="40"/>
      <c r="AD263" s="31"/>
    </row>
    <row r="264" spans="1:30" ht="12.75" customHeight="1">
      <c r="A264" s="1">
        <v>8785</v>
      </c>
      <c r="B264" s="1">
        <f t="shared" si="421"/>
        <v>-6835</v>
      </c>
      <c r="C264" s="2">
        <v>46.2</v>
      </c>
      <c r="F264" s="18">
        <f t="shared" si="425"/>
        <v>-4743.556539713838</v>
      </c>
      <c r="G264" s="18">
        <f t="shared" si="426"/>
        <v>-4734.0088548165422</v>
      </c>
      <c r="H264" s="14">
        <f t="shared" si="360"/>
        <v>23.85</v>
      </c>
      <c r="I264" s="18">
        <f t="shared" si="363"/>
        <v>23.349999999999998</v>
      </c>
      <c r="J264" s="18">
        <f t="shared" si="364"/>
        <v>19.005555555555556</v>
      </c>
      <c r="K264" s="87">
        <f t="shared" si="374"/>
        <v>0.50000000000000355</v>
      </c>
      <c r="L264" s="88">
        <f t="shared" si="375"/>
        <v>4.844444444444445</v>
      </c>
      <c r="P264" s="37">
        <f t="shared" si="427"/>
        <v>6</v>
      </c>
      <c r="Q264" s="40" t="str">
        <f t="shared" si="366"/>
        <v xml:space="preserve"> </v>
      </c>
      <c r="R264" s="40">
        <f t="shared" si="367"/>
        <v>13.105555555555558</v>
      </c>
      <c r="S264" s="73"/>
      <c r="T264" s="93">
        <f t="shared" si="431"/>
        <v>-0.67647110129382759</v>
      </c>
      <c r="U264" s="78">
        <f t="shared" ref="U264" si="433">U263</f>
        <v>2</v>
      </c>
      <c r="V264" s="65">
        <f t="shared" ref="V264:V327" si="434" xml:space="preserve"> SIN((2*PI()*(G264-2000+X264)/87.6583) + W264)</f>
        <v>-0.16844729820104004</v>
      </c>
      <c r="W264" s="65">
        <f t="shared" ref="W264:W327" si="435">W263</f>
        <v>4.99</v>
      </c>
      <c r="X264" s="78">
        <f t="shared" si="351"/>
        <v>0</v>
      </c>
      <c r="Y264" s="78">
        <f t="shared" si="423"/>
        <v>0.96483288203050466</v>
      </c>
      <c r="Z264" s="78">
        <f t="shared" si="362"/>
        <v>-11.82</v>
      </c>
      <c r="AA264" s="75"/>
      <c r="AB264" s="65"/>
      <c r="AC264" s="40"/>
      <c r="AD264" s="31"/>
    </row>
    <row r="265" spans="1:30" ht="12.75" customHeight="1">
      <c r="A265" s="1">
        <v>8775</v>
      </c>
      <c r="B265" s="1">
        <f t="shared" si="421"/>
        <v>-6825</v>
      </c>
      <c r="C265" s="2">
        <v>37.200000000000003</v>
      </c>
      <c r="F265" s="18">
        <f t="shared" si="425"/>
        <v>-4724.4611699192446</v>
      </c>
      <c r="G265" s="18">
        <f t="shared" si="426"/>
        <v>-4714.9134850219489</v>
      </c>
      <c r="H265" s="14">
        <f t="shared" si="360"/>
        <v>13.6</v>
      </c>
      <c r="I265" s="18">
        <f t="shared" si="363"/>
        <v>17.333333333333332</v>
      </c>
      <c r="J265" s="18">
        <f t="shared" si="364"/>
        <v>19.527777777777779</v>
      </c>
      <c r="K265" s="87">
        <f t="shared" si="374"/>
        <v>-3.7333333333333325</v>
      </c>
      <c r="L265" s="88">
        <f t="shared" si="375"/>
        <v>-5.9277777777777789</v>
      </c>
      <c r="P265" s="37">
        <f t="shared" si="427"/>
        <v>7</v>
      </c>
      <c r="Q265" s="40" t="str">
        <f t="shared" si="366"/>
        <v xml:space="preserve"> </v>
      </c>
      <c r="R265" s="40">
        <f t="shared" si="367"/>
        <v>13.105555555555558</v>
      </c>
      <c r="S265" s="73"/>
      <c r="T265" s="93">
        <f t="shared" si="431"/>
        <v>-0.29956546599985634</v>
      </c>
      <c r="U265" s="78">
        <f t="shared" ref="U265" si="436">U264</f>
        <v>2</v>
      </c>
      <c r="V265" s="65">
        <f t="shared" si="434"/>
        <v>0.93184568998667194</v>
      </c>
      <c r="W265" s="65">
        <f t="shared" si="435"/>
        <v>4.99</v>
      </c>
      <c r="X265" s="78">
        <f t="shared" si="351"/>
        <v>0</v>
      </c>
      <c r="Y265" s="78">
        <f t="shared" si="423"/>
        <v>0.5701391122595677</v>
      </c>
      <c r="Z265" s="78">
        <f t="shared" si="362"/>
        <v>-11.82</v>
      </c>
      <c r="AA265" s="75"/>
      <c r="AB265" s="65"/>
      <c r="AC265" s="40"/>
      <c r="AD265" s="31"/>
    </row>
    <row r="266" spans="1:30" ht="12.75" customHeight="1">
      <c r="A266" s="1">
        <v>8765</v>
      </c>
      <c r="B266" s="1">
        <f t="shared" si="421"/>
        <v>-6815</v>
      </c>
      <c r="C266" s="2">
        <v>38.200000000000003</v>
      </c>
      <c r="F266" s="18">
        <f t="shared" si="425"/>
        <v>-4705.3658001246513</v>
      </c>
      <c r="G266" s="18">
        <f t="shared" si="426"/>
        <v>-4695.8181152273555</v>
      </c>
      <c r="H266" s="14">
        <f t="shared" si="360"/>
        <v>14.55</v>
      </c>
      <c r="I266" s="18">
        <f t="shared" si="363"/>
        <v>13.699999999999998</v>
      </c>
      <c r="J266" s="18">
        <f t="shared" si="364"/>
        <v>20.766666666666666</v>
      </c>
      <c r="K266" s="87">
        <f t="shared" si="374"/>
        <v>0.8500000000000032</v>
      </c>
      <c r="L266" s="88">
        <f t="shared" si="375"/>
        <v>-6.216666666666665</v>
      </c>
      <c r="P266" s="37">
        <f t="shared" si="427"/>
        <v>8</v>
      </c>
      <c r="Q266" s="40" t="str">
        <f t="shared" si="366"/>
        <v xml:space="preserve"> </v>
      </c>
      <c r="R266" s="40">
        <f t="shared" si="367"/>
        <v>13.105555555555558</v>
      </c>
      <c r="S266" s="73"/>
      <c r="T266" s="93">
        <f t="shared" si="431"/>
        <v>0.97603656729374422</v>
      </c>
      <c r="U266" s="78">
        <f t="shared" ref="U266" si="437">U265</f>
        <v>2</v>
      </c>
      <c r="V266" s="65">
        <f t="shared" si="434"/>
        <v>0.54249567784990438</v>
      </c>
      <c r="W266" s="65">
        <f t="shared" si="435"/>
        <v>4.99</v>
      </c>
      <c r="X266" s="78">
        <f t="shared" si="351"/>
        <v>0</v>
      </c>
      <c r="Y266" s="78">
        <f t="shared" si="423"/>
        <v>-9.1329084528035495E-2</v>
      </c>
      <c r="Z266" s="78">
        <f t="shared" si="362"/>
        <v>-11.82</v>
      </c>
      <c r="AA266" s="75"/>
      <c r="AB266" s="65"/>
      <c r="AC266" s="40"/>
      <c r="AD266" s="31"/>
    </row>
    <row r="267" spans="1:30" ht="12.75" customHeight="1">
      <c r="A267" s="1">
        <v>8755</v>
      </c>
      <c r="B267" s="1">
        <f t="shared" si="421"/>
        <v>-6805</v>
      </c>
      <c r="C267" s="2">
        <v>42.5</v>
      </c>
      <c r="F267" s="18">
        <f t="shared" si="425"/>
        <v>-4686.2704303300579</v>
      </c>
      <c r="G267" s="18">
        <f t="shared" si="426"/>
        <v>-4676.7227454327622</v>
      </c>
      <c r="H267" s="14">
        <f t="shared" si="360"/>
        <v>12.95</v>
      </c>
      <c r="I267" s="18">
        <f t="shared" si="363"/>
        <v>15.766666666666666</v>
      </c>
      <c r="J267" s="18">
        <f t="shared" si="364"/>
        <v>22.288888888888888</v>
      </c>
      <c r="K267" s="87">
        <f t="shared" si="374"/>
        <v>-2.8166666666666664</v>
      </c>
      <c r="L267" s="88">
        <f t="shared" si="375"/>
        <v>-9.3388888888888886</v>
      </c>
      <c r="P267" s="37">
        <f t="shared" si="427"/>
        <v>9</v>
      </c>
      <c r="Q267" s="40" t="str">
        <f t="shared" si="366"/>
        <v xml:space="preserve"> </v>
      </c>
      <c r="R267" s="40">
        <f t="shared" si="367"/>
        <v>8.1611111111111114</v>
      </c>
      <c r="S267" s="73"/>
      <c r="T267" s="93">
        <f t="shared" si="431"/>
        <v>-0.67647110129381172</v>
      </c>
      <c r="U267" s="78">
        <f t="shared" ref="U267" si="438">U266</f>
        <v>2</v>
      </c>
      <c r="V267" s="65">
        <f t="shared" si="434"/>
        <v>-0.71408471148260744</v>
      </c>
      <c r="W267" s="65">
        <f t="shared" si="435"/>
        <v>4.99</v>
      </c>
      <c r="X267" s="78">
        <f t="shared" ref="X267:X330" si="439">X266</f>
        <v>0</v>
      </c>
      <c r="Y267" s="78">
        <f t="shared" si="423"/>
        <v>-0.71006338765529953</v>
      </c>
      <c r="Z267" s="78">
        <f t="shared" si="362"/>
        <v>-11.82</v>
      </c>
      <c r="AA267" s="75"/>
      <c r="AB267" s="65"/>
      <c r="AC267" s="40"/>
      <c r="AD267" s="31"/>
    </row>
    <row r="268" spans="1:30" ht="12.75" customHeight="1">
      <c r="A268" s="1">
        <v>8745</v>
      </c>
      <c r="B268" s="1">
        <f t="shared" si="421"/>
        <v>-6795</v>
      </c>
      <c r="C268" s="2">
        <v>49.2</v>
      </c>
      <c r="F268" s="18">
        <f t="shared" si="425"/>
        <v>-4667.1750605354646</v>
      </c>
      <c r="G268" s="18">
        <f t="shared" si="426"/>
        <v>-4657.6273756381688</v>
      </c>
      <c r="H268" s="14">
        <f t="shared" si="360"/>
        <v>19.8</v>
      </c>
      <c r="I268" s="18">
        <f t="shared" si="363"/>
        <v>21.166666666666668</v>
      </c>
      <c r="J268" s="18">
        <f t="shared" si="364"/>
        <v>21.861111111111111</v>
      </c>
      <c r="K268" s="87">
        <f t="shared" si="374"/>
        <v>-1.3666666666666671</v>
      </c>
      <c r="L268" s="88">
        <f t="shared" si="375"/>
        <v>-2.06111111111111</v>
      </c>
      <c r="P268" s="37">
        <f t="shared" si="427"/>
        <v>1</v>
      </c>
      <c r="Q268" s="40" t="str">
        <f t="shared" si="366"/>
        <v xml:space="preserve"> </v>
      </c>
      <c r="R268" s="40">
        <f t="shared" si="367"/>
        <v>8.1611111111111114</v>
      </c>
      <c r="S268" s="73"/>
      <c r="T268" s="93">
        <f t="shared" si="431"/>
        <v>-0.29956546599987688</v>
      </c>
      <c r="U268" s="78">
        <f t="shared" ref="U268" si="440">U267</f>
        <v>2</v>
      </c>
      <c r="V268" s="65">
        <f t="shared" si="434"/>
        <v>-0.8291335108433614</v>
      </c>
      <c r="W268" s="65">
        <f t="shared" si="435"/>
        <v>4.99</v>
      </c>
      <c r="X268" s="78">
        <f t="shared" si="439"/>
        <v>0</v>
      </c>
      <c r="Y268" s="78">
        <f t="shared" si="423"/>
        <v>-0.99655114022307956</v>
      </c>
      <c r="Z268" s="78">
        <f t="shared" si="362"/>
        <v>-11.82</v>
      </c>
      <c r="AA268" s="75"/>
      <c r="AB268" s="65"/>
      <c r="AC268" s="40"/>
      <c r="AD268" s="31"/>
    </row>
    <row r="269" spans="1:30" ht="12.75" customHeight="1">
      <c r="A269" s="1">
        <v>8735</v>
      </c>
      <c r="B269" s="1">
        <f t="shared" si="421"/>
        <v>-6785</v>
      </c>
      <c r="C269" s="2">
        <v>55.5</v>
      </c>
      <c r="F269" s="18">
        <f t="shared" si="425"/>
        <v>-4648.0796907408712</v>
      </c>
      <c r="G269" s="18">
        <f t="shared" si="426"/>
        <v>-4638.5320058435755</v>
      </c>
      <c r="H269" s="14">
        <f t="shared" ref="H269:H332" si="441">AVERAGEIFS(SS,GregYr,"&gt;"&amp;F269,GregYr,"&lt;="&amp;F270)</f>
        <v>30.75</v>
      </c>
      <c r="I269" s="18">
        <f t="shared" si="363"/>
        <v>26.066666666666663</v>
      </c>
      <c r="J269" s="18">
        <f t="shared" si="364"/>
        <v>22.588888888888889</v>
      </c>
      <c r="K269" s="87">
        <f t="shared" si="374"/>
        <v>4.6833333333333371</v>
      </c>
      <c r="L269" s="88">
        <f t="shared" si="375"/>
        <v>8.1611111111111114</v>
      </c>
      <c r="P269" s="37">
        <f t="shared" si="427"/>
        <v>2</v>
      </c>
      <c r="Q269" s="40">
        <f t="shared" si="366"/>
        <v>8.1611111111111114</v>
      </c>
      <c r="R269" s="40">
        <f t="shared" si="367"/>
        <v>8.1611111111111114</v>
      </c>
      <c r="S269" s="73"/>
      <c r="T269" s="93">
        <f t="shared" si="431"/>
        <v>0.97603656729372423</v>
      </c>
      <c r="U269" s="78">
        <f t="shared" ref="U269" si="442">U268</f>
        <v>2</v>
      </c>
      <c r="V269" s="65">
        <f t="shared" si="434"/>
        <v>0.38126560894644823</v>
      </c>
      <c r="W269" s="65">
        <f t="shared" si="435"/>
        <v>4.99</v>
      </c>
      <c r="X269" s="78">
        <f t="shared" si="439"/>
        <v>0</v>
      </c>
      <c r="Y269" s="78">
        <f t="shared" si="423"/>
        <v>-0.81674153884826284</v>
      </c>
      <c r="Z269" s="78">
        <f t="shared" ref="Z269:Z332" si="443">Z268</f>
        <v>-11.82</v>
      </c>
      <c r="AA269" s="75"/>
      <c r="AB269" s="65"/>
      <c r="AC269" s="40"/>
      <c r="AD269" s="31"/>
    </row>
    <row r="270" spans="1:30" ht="12.75" customHeight="1">
      <c r="A270" s="1">
        <v>8725</v>
      </c>
      <c r="B270" s="1">
        <f t="shared" si="421"/>
        <v>-6775</v>
      </c>
      <c r="C270" s="2">
        <v>53.7</v>
      </c>
      <c r="F270" s="18">
        <f t="shared" si="425"/>
        <v>-4628.9843209462779</v>
      </c>
      <c r="G270" s="18">
        <f t="shared" si="426"/>
        <v>-4619.4366360489821</v>
      </c>
      <c r="H270" s="14">
        <f t="shared" si="441"/>
        <v>27.65</v>
      </c>
      <c r="I270" s="18">
        <f t="shared" ref="I270:I333" si="444">AVERAGE(H269:H271)</f>
        <v>27.75</v>
      </c>
      <c r="J270" s="18">
        <f t="shared" ref="J270:J333" si="445">AVERAGE(H266:H274)</f>
        <v>23.322222222222219</v>
      </c>
      <c r="K270" s="87">
        <f t="shared" si="374"/>
        <v>-0.10000000000000142</v>
      </c>
      <c r="L270" s="88">
        <f t="shared" si="375"/>
        <v>4.3277777777777793</v>
      </c>
      <c r="P270" s="37">
        <f t="shared" si="427"/>
        <v>3</v>
      </c>
      <c r="Q270" s="40" t="str">
        <f t="shared" si="366"/>
        <v xml:space="preserve"> </v>
      </c>
      <c r="R270" s="40">
        <f t="shared" si="367"/>
        <v>8.1611111111111114</v>
      </c>
      <c r="S270" s="73"/>
      <c r="T270" s="93">
        <f t="shared" si="431"/>
        <v>-0.67647110129387955</v>
      </c>
      <c r="U270" s="78">
        <f t="shared" ref="U270" si="446">U269</f>
        <v>2</v>
      </c>
      <c r="V270" s="65">
        <f t="shared" si="434"/>
        <v>0.98217578466054145</v>
      </c>
      <c r="W270" s="65">
        <f t="shared" si="435"/>
        <v>4.99</v>
      </c>
      <c r="X270" s="78">
        <f t="shared" si="439"/>
        <v>0</v>
      </c>
      <c r="Y270" s="78">
        <f t="shared" si="423"/>
        <v>-0.25476949437519059</v>
      </c>
      <c r="Z270" s="78">
        <f t="shared" si="443"/>
        <v>-11.82</v>
      </c>
      <c r="AA270" s="75"/>
      <c r="AB270" s="65"/>
      <c r="AC270" s="40"/>
      <c r="AD270" s="31"/>
    </row>
    <row r="271" spans="1:30" ht="12.75" customHeight="1">
      <c r="A271" s="1">
        <v>8715</v>
      </c>
      <c r="B271" s="1">
        <f t="shared" si="421"/>
        <v>-6765</v>
      </c>
      <c r="C271" s="2">
        <v>50.3</v>
      </c>
      <c r="F271" s="18">
        <f t="shared" si="425"/>
        <v>-4609.8889511516845</v>
      </c>
      <c r="G271" s="18">
        <f t="shared" si="426"/>
        <v>-4600.3412662543888</v>
      </c>
      <c r="H271" s="14">
        <f t="shared" si="441"/>
        <v>24.85</v>
      </c>
      <c r="I271" s="18">
        <f t="shared" si="444"/>
        <v>27.083333333333332</v>
      </c>
      <c r="J271" s="18">
        <f t="shared" si="445"/>
        <v>24.494444444444444</v>
      </c>
      <c r="K271" s="87">
        <f t="shared" si="374"/>
        <v>-2.2333333333333307</v>
      </c>
      <c r="L271" s="88">
        <f t="shared" si="375"/>
        <v>0.35555555555555785</v>
      </c>
      <c r="P271" s="37">
        <f t="shared" si="427"/>
        <v>4</v>
      </c>
      <c r="Q271" s="40" t="str">
        <f t="shared" ref="Q271:Q334" si="447">IF(L271=R271, L271," ")</f>
        <v xml:space="preserve"> </v>
      </c>
      <c r="R271" s="40">
        <f t="shared" ref="R271:R334" si="448">MAX(L268:L274)</f>
        <v>8.1611111111111114</v>
      </c>
      <c r="S271" s="73"/>
      <c r="T271" s="93">
        <f t="shared" si="431"/>
        <v>-0.29956546599989747</v>
      </c>
      <c r="U271" s="78">
        <f t="shared" ref="U271" si="449">U270</f>
        <v>2</v>
      </c>
      <c r="V271" s="65">
        <f t="shared" si="434"/>
        <v>1.2985568829441033E-2</v>
      </c>
      <c r="W271" s="65">
        <f t="shared" si="435"/>
        <v>4.99</v>
      </c>
      <c r="X271" s="78">
        <f t="shared" si="439"/>
        <v>0</v>
      </c>
      <c r="Y271" s="78">
        <f t="shared" si="423"/>
        <v>0.42641202796353217</v>
      </c>
      <c r="Z271" s="78">
        <f t="shared" si="443"/>
        <v>-11.82</v>
      </c>
      <c r="AA271" s="75"/>
      <c r="AB271" s="65"/>
      <c r="AC271" s="40"/>
      <c r="AD271" s="31"/>
    </row>
    <row r="272" spans="1:30" ht="12.75" customHeight="1">
      <c r="A272" s="1">
        <v>8705</v>
      </c>
      <c r="B272" s="1">
        <f t="shared" si="421"/>
        <v>-6755</v>
      </c>
      <c r="C272" s="2">
        <v>48.2</v>
      </c>
      <c r="F272" s="18">
        <f t="shared" si="425"/>
        <v>-4590.7935813570912</v>
      </c>
      <c r="G272" s="18">
        <f t="shared" si="426"/>
        <v>-4581.2458964597954</v>
      </c>
      <c r="H272" s="14">
        <f t="shared" si="441"/>
        <v>28.75</v>
      </c>
      <c r="I272" s="18">
        <f t="shared" si="444"/>
        <v>28</v>
      </c>
      <c r="J272" s="18">
        <f t="shared" si="445"/>
        <v>25.755555555555553</v>
      </c>
      <c r="K272" s="87">
        <f t="shared" si="374"/>
        <v>0.75</v>
      </c>
      <c r="L272" s="88">
        <f t="shared" si="375"/>
        <v>2.9944444444444471</v>
      </c>
      <c r="P272" s="37">
        <f t="shared" si="427"/>
        <v>5</v>
      </c>
      <c r="Q272" s="40" t="str">
        <f t="shared" si="447"/>
        <v xml:space="preserve"> </v>
      </c>
      <c r="R272" s="40">
        <f t="shared" si="448"/>
        <v>8.1611111111111114</v>
      </c>
      <c r="S272" s="73"/>
      <c r="T272" s="93">
        <f t="shared" si="431"/>
        <v>0.97603656729370414</v>
      </c>
      <c r="U272" s="78">
        <f t="shared" ref="U272" si="450">U271</f>
        <v>2</v>
      </c>
      <c r="V272" s="65">
        <f t="shared" si="434"/>
        <v>-0.97696330041375368</v>
      </c>
      <c r="W272" s="65">
        <f t="shared" si="435"/>
        <v>4.99</v>
      </c>
      <c r="X272" s="78">
        <f t="shared" si="439"/>
        <v>0</v>
      </c>
      <c r="Y272" s="78">
        <f t="shared" si="423"/>
        <v>0.90807062337632694</v>
      </c>
      <c r="Z272" s="78">
        <f t="shared" si="443"/>
        <v>-11.82</v>
      </c>
      <c r="AA272" s="75"/>
      <c r="AB272" s="65"/>
      <c r="AC272" s="40"/>
      <c r="AD272" s="31"/>
    </row>
    <row r="273" spans="1:30" ht="12.75" customHeight="1">
      <c r="A273" s="1">
        <v>8695</v>
      </c>
      <c r="B273" s="1">
        <f t="shared" si="421"/>
        <v>-6745</v>
      </c>
      <c r="C273" s="2">
        <v>47.2</v>
      </c>
      <c r="F273" s="18">
        <f t="shared" si="425"/>
        <v>-4571.6982115624978</v>
      </c>
      <c r="G273" s="18">
        <f t="shared" si="426"/>
        <v>-4562.1505266652021</v>
      </c>
      <c r="H273" s="14">
        <f t="shared" si="441"/>
        <v>30.4</v>
      </c>
      <c r="I273" s="18">
        <f t="shared" si="444"/>
        <v>26.45</v>
      </c>
      <c r="J273" s="18">
        <f t="shared" si="445"/>
        <v>25.938888888888886</v>
      </c>
      <c r="K273" s="87">
        <f t="shared" si="374"/>
        <v>3.9499999999999993</v>
      </c>
      <c r="L273" s="88">
        <f t="shared" si="375"/>
        <v>4.4611111111111121</v>
      </c>
      <c r="P273" s="37">
        <f t="shared" si="427"/>
        <v>6</v>
      </c>
      <c r="Q273" s="40">
        <f t="shared" si="447"/>
        <v>4.4611111111111121</v>
      </c>
      <c r="R273" s="40">
        <f t="shared" si="448"/>
        <v>4.4611111111111121</v>
      </c>
      <c r="S273" s="73"/>
      <c r="T273" s="93">
        <f t="shared" si="431"/>
        <v>-0.67647110129394739</v>
      </c>
      <c r="U273" s="78">
        <f t="shared" ref="U273" si="451">U272</f>
        <v>2</v>
      </c>
      <c r="V273" s="65">
        <f t="shared" si="434"/>
        <v>-0.4051444245531382</v>
      </c>
      <c r="W273" s="65">
        <f t="shared" si="435"/>
        <v>4.99</v>
      </c>
      <c r="X273" s="78">
        <f t="shared" si="439"/>
        <v>0</v>
      </c>
      <c r="Y273" s="78">
        <f t="shared" si="423"/>
        <v>0.96483288203049533</v>
      </c>
      <c r="Z273" s="78">
        <f t="shared" si="443"/>
        <v>-11.82</v>
      </c>
      <c r="AA273" s="75"/>
      <c r="AB273" s="65"/>
      <c r="AC273" s="40"/>
      <c r="AD273" s="31"/>
    </row>
    <row r="274" spans="1:30" ht="12.75" customHeight="1">
      <c r="A274" s="1">
        <v>8685</v>
      </c>
      <c r="B274" s="1">
        <f t="shared" si="421"/>
        <v>-6735</v>
      </c>
      <c r="C274" s="2">
        <v>53.1</v>
      </c>
      <c r="F274" s="18">
        <f t="shared" si="425"/>
        <v>-4552.6028417679045</v>
      </c>
      <c r="G274" s="18">
        <f t="shared" si="426"/>
        <v>-4543.0551568706087</v>
      </c>
      <c r="H274" s="14">
        <f t="shared" si="441"/>
        <v>20.2</v>
      </c>
      <c r="I274" s="18">
        <f t="shared" si="444"/>
        <v>25.233333333333331</v>
      </c>
      <c r="J274" s="18">
        <f t="shared" si="445"/>
        <v>25.305555555555557</v>
      </c>
      <c r="K274" s="87">
        <f t="shared" si="374"/>
        <v>-5.0333333333333314</v>
      </c>
      <c r="L274" s="88">
        <f t="shared" si="375"/>
        <v>-5.1055555555555578</v>
      </c>
      <c r="P274" s="37">
        <f t="shared" si="427"/>
        <v>7</v>
      </c>
      <c r="Q274" s="40" t="str">
        <f t="shared" si="447"/>
        <v xml:space="preserve"> </v>
      </c>
      <c r="R274" s="40">
        <f t="shared" si="448"/>
        <v>4.4611111111111121</v>
      </c>
      <c r="S274" s="73"/>
      <c r="T274" s="93">
        <f t="shared" si="431"/>
        <v>-0.2995654659998096</v>
      </c>
      <c r="U274" s="78">
        <f t="shared" ref="U274" si="452">U273</f>
        <v>2</v>
      </c>
      <c r="V274" s="65">
        <f t="shared" si="434"/>
        <v>0.81433592856844894</v>
      </c>
      <c r="W274" s="65">
        <f t="shared" si="435"/>
        <v>4.99</v>
      </c>
      <c r="X274" s="78">
        <f t="shared" si="439"/>
        <v>0</v>
      </c>
      <c r="Y274" s="78">
        <f t="shared" si="423"/>
        <v>0.57013911225951541</v>
      </c>
      <c r="Z274" s="78">
        <f t="shared" si="443"/>
        <v>-11.82</v>
      </c>
      <c r="AA274" s="75"/>
      <c r="AB274" s="65"/>
      <c r="AC274" s="40"/>
      <c r="AD274" s="31"/>
    </row>
    <row r="275" spans="1:30" ht="12.75" customHeight="1">
      <c r="A275" s="1">
        <v>8675</v>
      </c>
      <c r="B275" s="1">
        <f t="shared" si="421"/>
        <v>-6725</v>
      </c>
      <c r="C275" s="2">
        <v>65.400000000000006</v>
      </c>
      <c r="F275" s="18">
        <f t="shared" si="425"/>
        <v>-4533.5074719733111</v>
      </c>
      <c r="G275" s="18">
        <f t="shared" si="426"/>
        <v>-4523.9597870760153</v>
      </c>
      <c r="H275" s="14">
        <f t="shared" si="441"/>
        <v>25.1</v>
      </c>
      <c r="I275" s="18">
        <f t="shared" si="444"/>
        <v>23.2</v>
      </c>
      <c r="J275" s="18">
        <f t="shared" si="445"/>
        <v>23.216666666666669</v>
      </c>
      <c r="K275" s="87">
        <f t="shared" si="374"/>
        <v>1.9000000000000021</v>
      </c>
      <c r="L275" s="88">
        <f t="shared" si="375"/>
        <v>1.8833333333333329</v>
      </c>
      <c r="P275" s="37">
        <f t="shared" si="427"/>
        <v>8</v>
      </c>
      <c r="Q275" s="40" t="str">
        <f t="shared" si="447"/>
        <v xml:space="preserve"> </v>
      </c>
      <c r="R275" s="40">
        <f t="shared" si="448"/>
        <v>4.4611111111111121</v>
      </c>
      <c r="S275" s="73"/>
      <c r="T275" s="93">
        <f t="shared" si="431"/>
        <v>0.9760365672937088</v>
      </c>
      <c r="U275" s="78">
        <f t="shared" ref="U275" si="453">U274</f>
        <v>2</v>
      </c>
      <c r="V275" s="65">
        <f t="shared" si="434"/>
        <v>0.73202368991225297</v>
      </c>
      <c r="W275" s="65">
        <f t="shared" si="435"/>
        <v>4.99</v>
      </c>
      <c r="X275" s="78">
        <f t="shared" si="439"/>
        <v>0</v>
      </c>
      <c r="Y275" s="78">
        <f t="shared" si="423"/>
        <v>-9.1329084528098931E-2</v>
      </c>
      <c r="Z275" s="78">
        <f t="shared" si="443"/>
        <v>-11.82</v>
      </c>
      <c r="AA275" s="75"/>
      <c r="AB275" s="65"/>
      <c r="AC275" s="40"/>
      <c r="AD275" s="31"/>
    </row>
    <row r="276" spans="1:30" ht="12.75" customHeight="1">
      <c r="A276" s="1">
        <v>8665</v>
      </c>
      <c r="B276" s="1">
        <f t="shared" si="421"/>
        <v>-6715</v>
      </c>
      <c r="C276" s="2">
        <v>69.8</v>
      </c>
      <c r="F276" s="18">
        <f t="shared" si="425"/>
        <v>-4514.4121021787178</v>
      </c>
      <c r="G276" s="18">
        <f t="shared" si="426"/>
        <v>-4504.864417281422</v>
      </c>
      <c r="H276" s="14">
        <f t="shared" si="441"/>
        <v>24.3</v>
      </c>
      <c r="I276" s="18">
        <f t="shared" si="444"/>
        <v>23.616666666666671</v>
      </c>
      <c r="J276" s="18">
        <f t="shared" si="445"/>
        <v>22.81111111111111</v>
      </c>
      <c r="K276" s="87">
        <f t="shared" si="374"/>
        <v>0.68333333333333002</v>
      </c>
      <c r="L276" s="88">
        <f t="shared" si="375"/>
        <v>1.4888888888888907</v>
      </c>
      <c r="P276" s="37">
        <f t="shared" si="427"/>
        <v>9</v>
      </c>
      <c r="Q276" s="40" t="str">
        <f t="shared" si="447"/>
        <v xml:space="preserve"> </v>
      </c>
      <c r="R276" s="40">
        <f t="shared" si="448"/>
        <v>4.4611111111111121</v>
      </c>
      <c r="S276" s="73"/>
      <c r="T276" s="93">
        <f t="shared" si="431"/>
        <v>-0.67647110129401522</v>
      </c>
      <c r="U276" s="78">
        <f t="shared" ref="U276" si="454">U275</f>
        <v>2</v>
      </c>
      <c r="V276" s="65">
        <f t="shared" si="434"/>
        <v>-0.52049728337366585</v>
      </c>
      <c r="W276" s="65">
        <f t="shared" si="435"/>
        <v>4.99</v>
      </c>
      <c r="X276" s="78">
        <f t="shared" si="439"/>
        <v>0</v>
      </c>
      <c r="Y276" s="78">
        <f t="shared" si="423"/>
        <v>-0.71006338765530441</v>
      </c>
      <c r="Z276" s="78">
        <f t="shared" si="443"/>
        <v>-11.82</v>
      </c>
      <c r="AA276" s="75"/>
      <c r="AB276" s="65"/>
      <c r="AC276" s="40"/>
      <c r="AD276" s="31"/>
    </row>
    <row r="277" spans="1:30" ht="12.75" customHeight="1">
      <c r="A277" s="1">
        <v>8655</v>
      </c>
      <c r="B277" s="1">
        <f t="shared" si="421"/>
        <v>-6705</v>
      </c>
      <c r="C277" s="2">
        <v>57.4</v>
      </c>
      <c r="F277" s="18">
        <f t="shared" si="425"/>
        <v>-4495.3167323841244</v>
      </c>
      <c r="G277" s="18">
        <f t="shared" si="426"/>
        <v>-4485.7690474868286</v>
      </c>
      <c r="H277" s="14">
        <f t="shared" si="441"/>
        <v>21.450000000000003</v>
      </c>
      <c r="I277" s="18">
        <f t="shared" si="444"/>
        <v>23.599999999999998</v>
      </c>
      <c r="J277" s="18">
        <f t="shared" si="445"/>
        <v>23.194444444444443</v>
      </c>
      <c r="K277" s="87">
        <f t="shared" ref="K277:K340" si="455">H277-I277</f>
        <v>-2.149999999999995</v>
      </c>
      <c r="L277" s="88">
        <f t="shared" ref="L277:L340" si="456">H277-J277</f>
        <v>-1.74444444444444</v>
      </c>
      <c r="P277" s="37">
        <f t="shared" si="427"/>
        <v>1</v>
      </c>
      <c r="Q277" s="40" t="str">
        <f t="shared" si="447"/>
        <v xml:space="preserve"> </v>
      </c>
      <c r="R277" s="40">
        <f t="shared" si="448"/>
        <v>1.94444444444445</v>
      </c>
      <c r="S277" s="73"/>
      <c r="T277" s="93">
        <f t="shared" si="431"/>
        <v>-0.29956546599972167</v>
      </c>
      <c r="U277" s="78">
        <f t="shared" ref="U277" si="457">U276</f>
        <v>2</v>
      </c>
      <c r="V277" s="65">
        <f t="shared" si="434"/>
        <v>-0.9409543825684572</v>
      </c>
      <c r="W277" s="65">
        <f t="shared" si="435"/>
        <v>4.99</v>
      </c>
      <c r="X277" s="78">
        <f t="shared" si="439"/>
        <v>0</v>
      </c>
      <c r="Y277" s="78">
        <f t="shared" si="423"/>
        <v>-0.99655114022308489</v>
      </c>
      <c r="Z277" s="78">
        <f t="shared" si="443"/>
        <v>-11.82</v>
      </c>
      <c r="AA277" s="75"/>
      <c r="AB277" s="65"/>
      <c r="AC277" s="40"/>
      <c r="AD277" s="31"/>
    </row>
    <row r="278" spans="1:30" ht="12.75" customHeight="1">
      <c r="A278" s="1">
        <v>8645</v>
      </c>
      <c r="B278" s="1">
        <f t="shared" si="421"/>
        <v>-6695</v>
      </c>
      <c r="C278" s="2">
        <v>44</v>
      </c>
      <c r="F278" s="18">
        <f t="shared" si="425"/>
        <v>-4476.2213625895311</v>
      </c>
      <c r="G278" s="18">
        <f t="shared" si="426"/>
        <v>-4466.6736776922353</v>
      </c>
      <c r="H278" s="14">
        <f t="shared" si="441"/>
        <v>25.05</v>
      </c>
      <c r="I278" s="18">
        <f t="shared" si="444"/>
        <v>18.45</v>
      </c>
      <c r="J278" s="18">
        <f t="shared" si="445"/>
        <v>23.105555555555551</v>
      </c>
      <c r="K278" s="87">
        <f t="shared" si="455"/>
        <v>6.6000000000000014</v>
      </c>
      <c r="L278" s="88">
        <f t="shared" si="456"/>
        <v>1.94444444444445</v>
      </c>
      <c r="P278" s="37">
        <f t="shared" si="427"/>
        <v>2</v>
      </c>
      <c r="Q278" s="40" t="str">
        <f t="shared" si="447"/>
        <v xml:space="preserve"> </v>
      </c>
      <c r="R278" s="40">
        <f t="shared" si="448"/>
        <v>12.522222222222226</v>
      </c>
      <c r="S278" s="73"/>
      <c r="T278" s="93">
        <f t="shared" si="431"/>
        <v>0.97603656729371358</v>
      </c>
      <c r="U278" s="78">
        <f t="shared" ref="U278" si="458">U277</f>
        <v>2</v>
      </c>
      <c r="V278" s="65">
        <f t="shared" si="434"/>
        <v>0.14279262056810665</v>
      </c>
      <c r="W278" s="65">
        <f t="shared" si="435"/>
        <v>4.99</v>
      </c>
      <c r="X278" s="78">
        <f t="shared" si="439"/>
        <v>0</v>
      </c>
      <c r="Y278" s="78">
        <f t="shared" si="423"/>
        <v>-0.81674153884822609</v>
      </c>
      <c r="Z278" s="78">
        <f t="shared" si="443"/>
        <v>-11.82</v>
      </c>
      <c r="AA278" s="75"/>
      <c r="AB278" s="65"/>
      <c r="AC278" s="40"/>
      <c r="AD278" s="31"/>
    </row>
    <row r="279" spans="1:30" ht="12.75" customHeight="1">
      <c r="A279" s="1">
        <v>8635</v>
      </c>
      <c r="B279" s="1">
        <f t="shared" si="421"/>
        <v>-6685</v>
      </c>
      <c r="C279" s="2">
        <v>40</v>
      </c>
      <c r="F279" s="18">
        <f t="shared" si="425"/>
        <v>-4457.1259927949377</v>
      </c>
      <c r="G279" s="18">
        <f t="shared" si="426"/>
        <v>-4447.5783078976419</v>
      </c>
      <c r="H279" s="14">
        <f t="shared" si="441"/>
        <v>8.85</v>
      </c>
      <c r="I279" s="18">
        <f t="shared" si="444"/>
        <v>18.366666666666664</v>
      </c>
      <c r="J279" s="18">
        <f t="shared" si="445"/>
        <v>23.916666666666668</v>
      </c>
      <c r="K279" s="87">
        <f t="shared" si="455"/>
        <v>-9.5166666666666639</v>
      </c>
      <c r="L279" s="88">
        <f t="shared" si="456"/>
        <v>-15.066666666666668</v>
      </c>
      <c r="P279" s="37">
        <f t="shared" si="427"/>
        <v>3</v>
      </c>
      <c r="Q279" s="40" t="str">
        <f t="shared" si="447"/>
        <v xml:space="preserve"> </v>
      </c>
      <c r="R279" s="40">
        <f t="shared" si="448"/>
        <v>12.522222222222226</v>
      </c>
      <c r="S279" s="73"/>
      <c r="T279" s="93">
        <f t="shared" si="431"/>
        <v>-0.67647110129399934</v>
      </c>
      <c r="U279" s="78">
        <f t="shared" ref="U279" si="459">U278</f>
        <v>2</v>
      </c>
      <c r="V279" s="65">
        <f t="shared" si="434"/>
        <v>0.99827218628128278</v>
      </c>
      <c r="W279" s="65">
        <f t="shared" si="435"/>
        <v>4.99</v>
      </c>
      <c r="X279" s="78">
        <f t="shared" si="439"/>
        <v>0</v>
      </c>
      <c r="Y279" s="78">
        <f t="shared" si="423"/>
        <v>-0.25476949437518398</v>
      </c>
      <c r="Z279" s="78">
        <f t="shared" si="443"/>
        <v>-11.82</v>
      </c>
      <c r="AA279" s="75"/>
      <c r="AB279" s="65"/>
      <c r="AC279" s="40"/>
      <c r="AD279" s="31"/>
    </row>
    <row r="280" spans="1:30" ht="12.75" customHeight="1">
      <c r="A280" s="1">
        <v>8625</v>
      </c>
      <c r="B280" s="1">
        <f t="shared" si="421"/>
        <v>-6675</v>
      </c>
      <c r="C280" s="2">
        <v>45.9</v>
      </c>
      <c r="F280" s="18">
        <f t="shared" si="425"/>
        <v>-4438.0306230003443</v>
      </c>
      <c r="G280" s="18">
        <f t="shared" si="426"/>
        <v>-4428.4829381030486</v>
      </c>
      <c r="H280" s="14">
        <f t="shared" si="441"/>
        <v>21.2</v>
      </c>
      <c r="I280" s="18">
        <f t="shared" si="444"/>
        <v>20.75</v>
      </c>
      <c r="J280" s="18">
        <f t="shared" si="445"/>
        <v>22.294444444444444</v>
      </c>
      <c r="K280" s="87">
        <f t="shared" si="455"/>
        <v>0.44999999999999929</v>
      </c>
      <c r="L280" s="88">
        <f t="shared" si="456"/>
        <v>-1.094444444444445</v>
      </c>
      <c r="P280" s="37">
        <f t="shared" si="427"/>
        <v>4</v>
      </c>
      <c r="Q280" s="40" t="str">
        <f t="shared" si="447"/>
        <v xml:space="preserve"> </v>
      </c>
      <c r="R280" s="40">
        <f t="shared" si="448"/>
        <v>12.522222222222226</v>
      </c>
      <c r="S280" s="73"/>
      <c r="T280" s="93">
        <f t="shared" si="431"/>
        <v>-0.2995654659996338</v>
      </c>
      <c r="U280" s="78">
        <f t="shared" ref="U280" si="460">U279</f>
        <v>2</v>
      </c>
      <c r="V280" s="65">
        <f t="shared" si="434"/>
        <v>0.25791974816371982</v>
      </c>
      <c r="W280" s="65">
        <f t="shared" si="435"/>
        <v>4.99</v>
      </c>
      <c r="X280" s="78">
        <f t="shared" si="439"/>
        <v>0</v>
      </c>
      <c r="Y280" s="78">
        <f t="shared" si="423"/>
        <v>0.42641202796358979</v>
      </c>
      <c r="Z280" s="78">
        <f t="shared" si="443"/>
        <v>-11.82</v>
      </c>
      <c r="AA280" s="75"/>
      <c r="AB280" s="65"/>
      <c r="AC280" s="40"/>
      <c r="AD280" s="31"/>
    </row>
    <row r="281" spans="1:30" ht="12.75" customHeight="1">
      <c r="A281" s="1">
        <v>8615</v>
      </c>
      <c r="B281" s="1">
        <f t="shared" si="421"/>
        <v>-6665</v>
      </c>
      <c r="C281" s="2">
        <v>48.2</v>
      </c>
      <c r="F281" s="18">
        <f t="shared" si="425"/>
        <v>-4418.935253205751</v>
      </c>
      <c r="G281" s="18">
        <f t="shared" si="426"/>
        <v>-4409.3875683084552</v>
      </c>
      <c r="H281" s="14">
        <f t="shared" si="441"/>
        <v>32.200000000000003</v>
      </c>
      <c r="I281" s="18">
        <f t="shared" si="444"/>
        <v>27.666666666666668</v>
      </c>
      <c r="J281" s="18">
        <f t="shared" si="445"/>
        <v>19.677777777777777</v>
      </c>
      <c r="K281" s="87">
        <f t="shared" si="455"/>
        <v>4.533333333333335</v>
      </c>
      <c r="L281" s="88">
        <f t="shared" si="456"/>
        <v>12.522222222222226</v>
      </c>
      <c r="P281" s="37">
        <f t="shared" si="427"/>
        <v>5</v>
      </c>
      <c r="Q281" s="40">
        <f t="shared" si="447"/>
        <v>12.522222222222226</v>
      </c>
      <c r="R281" s="40">
        <f t="shared" si="448"/>
        <v>12.522222222222226</v>
      </c>
      <c r="S281" s="73"/>
      <c r="T281" s="93">
        <f t="shared" si="431"/>
        <v>0.97603656729369348</v>
      </c>
      <c r="U281" s="78">
        <f t="shared" ref="U281" si="461">U280</f>
        <v>2</v>
      </c>
      <c r="V281" s="65">
        <f t="shared" si="434"/>
        <v>-0.8947416716083102</v>
      </c>
      <c r="W281" s="65">
        <f t="shared" si="435"/>
        <v>4.99</v>
      </c>
      <c r="X281" s="78">
        <f t="shared" si="439"/>
        <v>0</v>
      </c>
      <c r="Y281" s="78">
        <f t="shared" si="423"/>
        <v>0.9080706233763417</v>
      </c>
      <c r="Z281" s="78">
        <f t="shared" si="443"/>
        <v>-11.82</v>
      </c>
      <c r="AA281" s="75"/>
      <c r="AB281" s="65"/>
      <c r="AC281" s="40"/>
      <c r="AD281" s="31"/>
    </row>
    <row r="282" spans="1:30" ht="12.75" customHeight="1">
      <c r="A282" s="1">
        <v>8605</v>
      </c>
      <c r="B282" s="1">
        <f t="shared" si="421"/>
        <v>-6655</v>
      </c>
      <c r="C282" s="2">
        <v>35.299999999999997</v>
      </c>
      <c r="F282" s="18">
        <f t="shared" si="425"/>
        <v>-4399.8398834111576</v>
      </c>
      <c r="G282" s="18">
        <f t="shared" si="426"/>
        <v>-4390.2921985138619</v>
      </c>
      <c r="H282" s="14">
        <f t="shared" si="441"/>
        <v>29.6</v>
      </c>
      <c r="I282" s="18">
        <f t="shared" si="444"/>
        <v>29.766666666666669</v>
      </c>
      <c r="J282" s="18">
        <f t="shared" si="445"/>
        <v>18.033333333333335</v>
      </c>
      <c r="K282" s="87">
        <f t="shared" si="455"/>
        <v>-0.16666666666666785</v>
      </c>
      <c r="L282" s="88">
        <f t="shared" si="456"/>
        <v>11.566666666666666</v>
      </c>
      <c r="P282" s="37">
        <f t="shared" si="427"/>
        <v>6</v>
      </c>
      <c r="Q282" s="40" t="str">
        <f t="shared" si="447"/>
        <v xml:space="preserve"> </v>
      </c>
      <c r="R282" s="40">
        <f t="shared" si="448"/>
        <v>12.522222222222226</v>
      </c>
      <c r="S282" s="73"/>
      <c r="T282" s="93">
        <f t="shared" si="431"/>
        <v>-0.67647110129406718</v>
      </c>
      <c r="U282" s="78">
        <f t="shared" ref="U282" si="462">U281</f>
        <v>2</v>
      </c>
      <c r="V282" s="65">
        <f t="shared" si="434"/>
        <v>-0.61707435505384611</v>
      </c>
      <c r="W282" s="65">
        <f t="shared" si="435"/>
        <v>4.99</v>
      </c>
      <c r="X282" s="78">
        <f t="shared" si="439"/>
        <v>0</v>
      </c>
      <c r="Y282" s="78">
        <f t="shared" si="423"/>
        <v>0.96483288203048612</v>
      </c>
      <c r="Z282" s="78">
        <f t="shared" si="443"/>
        <v>-11.82</v>
      </c>
      <c r="AA282" s="75"/>
      <c r="AB282" s="65"/>
      <c r="AC282" s="40"/>
      <c r="AD282" s="31"/>
    </row>
    <row r="283" spans="1:30" ht="12.75" customHeight="1">
      <c r="A283" s="1">
        <v>8595</v>
      </c>
      <c r="B283" s="1">
        <f t="shared" si="421"/>
        <v>-6645</v>
      </c>
      <c r="C283" s="2">
        <v>22.4</v>
      </c>
      <c r="F283" s="18">
        <f t="shared" si="425"/>
        <v>-4380.7445136165643</v>
      </c>
      <c r="G283" s="18">
        <f t="shared" si="426"/>
        <v>-4371.1968287192685</v>
      </c>
      <c r="H283" s="14">
        <f t="shared" si="441"/>
        <v>27.5</v>
      </c>
      <c r="I283" s="18">
        <f t="shared" si="444"/>
        <v>22.533333333333331</v>
      </c>
      <c r="J283" s="18">
        <f t="shared" si="445"/>
        <v>17.538888888888888</v>
      </c>
      <c r="K283" s="87">
        <f t="shared" si="455"/>
        <v>4.9666666666666686</v>
      </c>
      <c r="L283" s="88">
        <f t="shared" si="456"/>
        <v>9.9611111111111121</v>
      </c>
      <c r="P283" s="37">
        <f t="shared" si="427"/>
        <v>7</v>
      </c>
      <c r="Q283" s="40" t="str">
        <f t="shared" si="447"/>
        <v xml:space="preserve"> </v>
      </c>
      <c r="R283" s="40">
        <f t="shared" si="448"/>
        <v>12.522222222222226</v>
      </c>
      <c r="S283" s="73"/>
      <c r="T283" s="93">
        <f t="shared" si="431"/>
        <v>-0.29956546599965433</v>
      </c>
      <c r="U283" s="78">
        <f t="shared" ref="U283" si="463">U282</f>
        <v>2</v>
      </c>
      <c r="V283" s="65">
        <f t="shared" si="434"/>
        <v>0.64704437031577289</v>
      </c>
      <c r="W283" s="65">
        <f t="shared" si="435"/>
        <v>4.99</v>
      </c>
      <c r="X283" s="78">
        <f t="shared" si="439"/>
        <v>0</v>
      </c>
      <c r="Y283" s="78">
        <f t="shared" si="423"/>
        <v>0.57013911225950975</v>
      </c>
      <c r="Z283" s="78">
        <f t="shared" si="443"/>
        <v>-11.82</v>
      </c>
      <c r="AA283" s="75"/>
      <c r="AB283" s="65"/>
      <c r="AC283" s="40"/>
      <c r="AD283" s="31"/>
    </row>
    <row r="284" spans="1:30" ht="12.75" customHeight="1">
      <c r="A284" s="1">
        <v>8585</v>
      </c>
      <c r="B284" s="1">
        <f t="shared" si="421"/>
        <v>-6635</v>
      </c>
      <c r="C284" s="2">
        <v>23.1</v>
      </c>
      <c r="F284" s="18">
        <f t="shared" si="425"/>
        <v>-4361.6491438219709</v>
      </c>
      <c r="G284" s="18">
        <f t="shared" si="426"/>
        <v>-4352.1014589246752</v>
      </c>
      <c r="H284" s="14">
        <f t="shared" si="441"/>
        <v>10.5</v>
      </c>
      <c r="I284" s="18">
        <f t="shared" si="444"/>
        <v>12.916666666666666</v>
      </c>
      <c r="J284" s="18">
        <f t="shared" si="445"/>
        <v>20.083333333333332</v>
      </c>
      <c r="K284" s="87">
        <f t="shared" si="455"/>
        <v>-2.4166666666666661</v>
      </c>
      <c r="L284" s="88">
        <f t="shared" si="456"/>
        <v>-9.5833333333333321</v>
      </c>
      <c r="P284" s="37">
        <f t="shared" si="427"/>
        <v>8</v>
      </c>
      <c r="Q284" s="40" t="str">
        <f t="shared" si="447"/>
        <v xml:space="preserve"> </v>
      </c>
      <c r="R284" s="40">
        <f t="shared" si="448"/>
        <v>12.522222222222226</v>
      </c>
      <c r="S284" s="73"/>
      <c r="T284" s="93">
        <f t="shared" si="431"/>
        <v>0.9760365672936735</v>
      </c>
      <c r="U284" s="78">
        <f t="shared" ref="U284" si="464">U283</f>
        <v>2</v>
      </c>
      <c r="V284" s="65">
        <f t="shared" si="434"/>
        <v>0.87680179799672575</v>
      </c>
      <c r="W284" s="65">
        <f t="shared" si="435"/>
        <v>4.99</v>
      </c>
      <c r="X284" s="78">
        <f t="shared" si="439"/>
        <v>0</v>
      </c>
      <c r="Y284" s="78">
        <f t="shared" si="423"/>
        <v>-9.132908452816238E-2</v>
      </c>
      <c r="Z284" s="78">
        <f t="shared" si="443"/>
        <v>-11.82</v>
      </c>
      <c r="AA284" s="75"/>
      <c r="AB284" s="65"/>
      <c r="AC284" s="40"/>
      <c r="AD284" s="31"/>
    </row>
    <row r="285" spans="1:30" ht="12.75" customHeight="1">
      <c r="A285" s="1">
        <v>8575</v>
      </c>
      <c r="B285" s="1">
        <f t="shared" si="421"/>
        <v>-6625</v>
      </c>
      <c r="C285" s="2">
        <v>34.299999999999997</v>
      </c>
      <c r="F285" s="18">
        <f t="shared" si="425"/>
        <v>-4342.5537740273776</v>
      </c>
      <c r="G285" s="18">
        <f t="shared" si="426"/>
        <v>-4333.0060891300818</v>
      </c>
      <c r="H285" s="14">
        <f t="shared" si="441"/>
        <v>0.75</v>
      </c>
      <c r="I285" s="18">
        <f t="shared" si="444"/>
        <v>5.9666666666666659</v>
      </c>
      <c r="J285" s="18">
        <f t="shared" si="445"/>
        <v>20.172222222222224</v>
      </c>
      <c r="K285" s="87">
        <f t="shared" si="455"/>
        <v>-5.2166666666666659</v>
      </c>
      <c r="L285" s="88">
        <f t="shared" si="456"/>
        <v>-19.422222222222224</v>
      </c>
      <c r="P285" s="37">
        <f t="shared" si="427"/>
        <v>9</v>
      </c>
      <c r="Q285" s="40" t="str">
        <f t="shared" si="447"/>
        <v xml:space="preserve"> </v>
      </c>
      <c r="R285" s="40">
        <f t="shared" si="448"/>
        <v>17.588888888888889</v>
      </c>
      <c r="S285" s="73"/>
      <c r="T285" s="93">
        <f t="shared" si="431"/>
        <v>-0.6764711012940513</v>
      </c>
      <c r="U285" s="78">
        <f t="shared" ref="U285" si="465">U284</f>
        <v>2</v>
      </c>
      <c r="V285" s="65">
        <f t="shared" si="434"/>
        <v>-0.29509093495832256</v>
      </c>
      <c r="W285" s="65">
        <f t="shared" si="435"/>
        <v>4.99</v>
      </c>
      <c r="X285" s="78">
        <f t="shared" si="439"/>
        <v>0</v>
      </c>
      <c r="Y285" s="78">
        <f t="shared" si="423"/>
        <v>-0.71006338765534927</v>
      </c>
      <c r="Z285" s="78">
        <f t="shared" si="443"/>
        <v>-11.82</v>
      </c>
      <c r="AA285" s="75"/>
      <c r="AB285" s="65"/>
      <c r="AC285" s="40"/>
      <c r="AD285" s="31"/>
    </row>
    <row r="286" spans="1:30" ht="12.75" customHeight="1">
      <c r="A286" s="1">
        <v>8565</v>
      </c>
      <c r="B286" s="1">
        <f t="shared" si="421"/>
        <v>-6615</v>
      </c>
      <c r="C286" s="2">
        <v>42</v>
      </c>
      <c r="F286" s="18">
        <f t="shared" si="425"/>
        <v>-4323.4584042327842</v>
      </c>
      <c r="G286" s="18">
        <f t="shared" si="426"/>
        <v>-4313.9107193354885</v>
      </c>
      <c r="H286" s="14">
        <f t="shared" si="441"/>
        <v>6.6499999999999995</v>
      </c>
      <c r="I286" s="18">
        <f t="shared" si="444"/>
        <v>9.3333333333333339</v>
      </c>
      <c r="J286" s="18">
        <f t="shared" si="445"/>
        <v>17.87222222222222</v>
      </c>
      <c r="K286" s="87">
        <f t="shared" si="455"/>
        <v>-2.6833333333333345</v>
      </c>
      <c r="L286" s="88">
        <f t="shared" si="456"/>
        <v>-11.222222222222221</v>
      </c>
      <c r="P286" s="37">
        <f t="shared" si="427"/>
        <v>1</v>
      </c>
      <c r="Q286" s="40" t="str">
        <f t="shared" si="447"/>
        <v xml:space="preserve"> </v>
      </c>
      <c r="R286" s="40">
        <f t="shared" si="448"/>
        <v>17.588888888888889</v>
      </c>
      <c r="S286" s="73"/>
      <c r="T286" s="93">
        <f t="shared" si="431"/>
        <v>-0.29956546599956646</v>
      </c>
      <c r="U286" s="78">
        <f t="shared" ref="U286" si="466">U285</f>
        <v>2</v>
      </c>
      <c r="V286" s="65">
        <f t="shared" si="434"/>
        <v>-0.99525304722854846</v>
      </c>
      <c r="W286" s="65">
        <f t="shared" si="435"/>
        <v>4.99</v>
      </c>
      <c r="X286" s="78">
        <f t="shared" si="439"/>
        <v>0</v>
      </c>
      <c r="Y286" s="78">
        <f t="shared" si="423"/>
        <v>-0.99655114022308544</v>
      </c>
      <c r="Z286" s="78">
        <f t="shared" si="443"/>
        <v>-11.82</v>
      </c>
      <c r="AA286" s="75"/>
      <c r="AB286" s="65"/>
      <c r="AC286" s="40"/>
      <c r="AD286" s="31"/>
    </row>
    <row r="287" spans="1:30" ht="12.75" customHeight="1">
      <c r="A287" s="1">
        <v>8555</v>
      </c>
      <c r="B287" s="1">
        <f t="shared" si="421"/>
        <v>-6605</v>
      </c>
      <c r="C287" s="2">
        <v>38</v>
      </c>
      <c r="F287" s="18">
        <f t="shared" si="425"/>
        <v>-4304.3630344381909</v>
      </c>
      <c r="G287" s="18">
        <f t="shared" si="426"/>
        <v>-4294.8153495408951</v>
      </c>
      <c r="H287" s="14">
        <f t="shared" si="441"/>
        <v>20.6</v>
      </c>
      <c r="I287" s="18">
        <f t="shared" si="444"/>
        <v>19.666666666666668</v>
      </c>
      <c r="J287" s="18">
        <f t="shared" si="445"/>
        <v>14.705555555555556</v>
      </c>
      <c r="K287" s="87">
        <f t="shared" si="455"/>
        <v>0.93333333333333357</v>
      </c>
      <c r="L287" s="88">
        <f t="shared" si="456"/>
        <v>5.8944444444444457</v>
      </c>
      <c r="P287" s="37">
        <f t="shared" si="427"/>
        <v>2</v>
      </c>
      <c r="Q287" s="40" t="str">
        <f t="shared" si="447"/>
        <v xml:space="preserve"> </v>
      </c>
      <c r="R287" s="40">
        <f t="shared" si="448"/>
        <v>17.588888888888889</v>
      </c>
      <c r="S287" s="73"/>
      <c r="T287" s="93">
        <f t="shared" si="431"/>
        <v>0.97603656729367816</v>
      </c>
      <c r="U287" s="78">
        <f t="shared" ref="U287" si="467">U286</f>
        <v>2</v>
      </c>
      <c r="V287" s="65">
        <f t="shared" si="434"/>
        <v>-0.1044095334742452</v>
      </c>
      <c r="W287" s="65">
        <f t="shared" si="435"/>
        <v>4.99</v>
      </c>
      <c r="X287" s="78">
        <f t="shared" si="439"/>
        <v>0</v>
      </c>
      <c r="Y287" s="78">
        <f t="shared" si="423"/>
        <v>-0.81674153884818934</v>
      </c>
      <c r="Z287" s="78">
        <f t="shared" si="443"/>
        <v>-11.82</v>
      </c>
      <c r="AA287" s="75"/>
      <c r="AB287" s="65"/>
      <c r="AC287" s="40"/>
      <c r="AD287" s="31"/>
    </row>
    <row r="288" spans="1:30" ht="12.75" customHeight="1">
      <c r="A288" s="1">
        <v>8545</v>
      </c>
      <c r="B288" s="1">
        <f t="shared" si="421"/>
        <v>-6595</v>
      </c>
      <c r="C288" s="2">
        <v>30.4</v>
      </c>
      <c r="F288" s="18">
        <f t="shared" si="425"/>
        <v>-4285.2676646435975</v>
      </c>
      <c r="G288" s="18">
        <f t="shared" si="426"/>
        <v>-4275.7199797463018</v>
      </c>
      <c r="H288" s="14">
        <f t="shared" si="441"/>
        <v>31.75</v>
      </c>
      <c r="I288" s="18">
        <f t="shared" si="444"/>
        <v>24.783333333333331</v>
      </c>
      <c r="J288" s="18">
        <f t="shared" si="445"/>
        <v>14.16111111111111</v>
      </c>
      <c r="K288" s="87">
        <f t="shared" si="455"/>
        <v>6.9666666666666686</v>
      </c>
      <c r="L288" s="88">
        <f t="shared" si="456"/>
        <v>17.588888888888889</v>
      </c>
      <c r="P288" s="37">
        <f t="shared" si="427"/>
        <v>3</v>
      </c>
      <c r="Q288" s="40">
        <f t="shared" si="447"/>
        <v>17.588888888888889</v>
      </c>
      <c r="R288" s="40">
        <f t="shared" si="448"/>
        <v>17.588888888888889</v>
      </c>
      <c r="S288" s="73"/>
      <c r="T288" s="93">
        <f t="shared" si="431"/>
        <v>-0.67647110129411925</v>
      </c>
      <c r="U288" s="78">
        <f t="shared" ref="U288" si="468">U287</f>
        <v>2</v>
      </c>
      <c r="V288" s="65">
        <f t="shared" si="434"/>
        <v>0.95334244203331109</v>
      </c>
      <c r="W288" s="65">
        <f t="shared" si="435"/>
        <v>4.99</v>
      </c>
      <c r="X288" s="78">
        <f t="shared" si="439"/>
        <v>0</v>
      </c>
      <c r="Y288" s="78">
        <f t="shared" si="423"/>
        <v>-0.25476949437512236</v>
      </c>
      <c r="Z288" s="78">
        <f t="shared" si="443"/>
        <v>-11.82</v>
      </c>
      <c r="AA288" s="75"/>
      <c r="AB288" s="65"/>
      <c r="AC288" s="40"/>
      <c r="AD288" s="31"/>
    </row>
    <row r="289" spans="1:30" ht="12.75" customHeight="1">
      <c r="A289" s="1">
        <v>8535</v>
      </c>
      <c r="B289" s="1">
        <f t="shared" si="421"/>
        <v>-6585</v>
      </c>
      <c r="C289" s="2">
        <v>30.6</v>
      </c>
      <c r="F289" s="18">
        <f t="shared" si="425"/>
        <v>-4266.1722948490042</v>
      </c>
      <c r="G289" s="18">
        <f t="shared" si="426"/>
        <v>-4256.6246099517084</v>
      </c>
      <c r="H289" s="14">
        <f t="shared" si="441"/>
        <v>22</v>
      </c>
      <c r="I289" s="18">
        <f t="shared" si="444"/>
        <v>21.75</v>
      </c>
      <c r="J289" s="18">
        <f t="shared" si="445"/>
        <v>16.972222222222221</v>
      </c>
      <c r="K289" s="87">
        <f t="shared" si="455"/>
        <v>0.25</v>
      </c>
      <c r="L289" s="88">
        <f t="shared" si="456"/>
        <v>5.0277777777777786</v>
      </c>
      <c r="P289" s="37">
        <f t="shared" si="427"/>
        <v>4</v>
      </c>
      <c r="Q289" s="40" t="str">
        <f t="shared" si="447"/>
        <v xml:space="preserve"> </v>
      </c>
      <c r="R289" s="40">
        <f t="shared" si="448"/>
        <v>17.588888888888889</v>
      </c>
      <c r="S289" s="73"/>
      <c r="T289" s="93">
        <f t="shared" si="431"/>
        <v>-0.29956546599947859</v>
      </c>
      <c r="U289" s="78">
        <f t="shared" ref="U289" si="469">U288</f>
        <v>2</v>
      </c>
      <c r="V289" s="65">
        <f t="shared" si="434"/>
        <v>0.48708683672834219</v>
      </c>
      <c r="W289" s="65">
        <f t="shared" si="435"/>
        <v>4.99</v>
      </c>
      <c r="X289" s="78">
        <f t="shared" si="439"/>
        <v>0</v>
      </c>
      <c r="Y289" s="78">
        <f t="shared" si="423"/>
        <v>0.42641202796359595</v>
      </c>
      <c r="Z289" s="78">
        <f t="shared" si="443"/>
        <v>-11.82</v>
      </c>
      <c r="AA289" s="75"/>
      <c r="AB289" s="65"/>
      <c r="AC289" s="40"/>
      <c r="AD289" s="31"/>
    </row>
    <row r="290" spans="1:30" ht="12.75" customHeight="1">
      <c r="A290" s="1">
        <v>8525</v>
      </c>
      <c r="B290" s="1">
        <f t="shared" si="421"/>
        <v>-6575</v>
      </c>
      <c r="C290" s="2">
        <v>34.4</v>
      </c>
      <c r="F290" s="18">
        <f t="shared" si="425"/>
        <v>-4247.0769250544108</v>
      </c>
      <c r="G290" s="18">
        <f t="shared" si="426"/>
        <v>-4237.5292401571151</v>
      </c>
      <c r="H290" s="14">
        <f t="shared" si="441"/>
        <v>11.5</v>
      </c>
      <c r="I290" s="18">
        <f t="shared" si="444"/>
        <v>11.533333333333333</v>
      </c>
      <c r="J290" s="18">
        <f t="shared" si="445"/>
        <v>18.961111111111112</v>
      </c>
      <c r="K290" s="87">
        <f t="shared" si="455"/>
        <v>-3.3333333333333215E-2</v>
      </c>
      <c r="L290" s="88">
        <f t="shared" si="456"/>
        <v>-7.4611111111111121</v>
      </c>
      <c r="P290" s="37">
        <f t="shared" si="427"/>
        <v>5</v>
      </c>
      <c r="Q290" s="40" t="str">
        <f t="shared" si="447"/>
        <v xml:space="preserve"> </v>
      </c>
      <c r="R290" s="40">
        <f t="shared" si="448"/>
        <v>17.588888888888889</v>
      </c>
      <c r="S290" s="73"/>
      <c r="T290" s="93">
        <f t="shared" si="431"/>
        <v>0.97603656729365806</v>
      </c>
      <c r="U290" s="78">
        <f t="shared" ref="U290" si="470">U289</f>
        <v>2</v>
      </c>
      <c r="V290" s="65">
        <f t="shared" si="434"/>
        <v>-0.75782290056378598</v>
      </c>
      <c r="W290" s="65">
        <f t="shared" si="435"/>
        <v>4.99</v>
      </c>
      <c r="X290" s="78">
        <f t="shared" si="439"/>
        <v>0</v>
      </c>
      <c r="Y290" s="78">
        <f t="shared" si="423"/>
        <v>0.90807062337636835</v>
      </c>
      <c r="Z290" s="78">
        <f t="shared" si="443"/>
        <v>-11.82</v>
      </c>
      <c r="AA290" s="75"/>
      <c r="AB290" s="65"/>
      <c r="AC290" s="40"/>
      <c r="AD290" s="31"/>
    </row>
    <row r="291" spans="1:30" ht="12.75" customHeight="1">
      <c r="A291" s="1">
        <v>8515</v>
      </c>
      <c r="B291" s="1">
        <f t="shared" si="421"/>
        <v>-6565</v>
      </c>
      <c r="C291" s="2">
        <v>35.700000000000003</v>
      </c>
      <c r="F291" s="18">
        <f t="shared" si="425"/>
        <v>-4227.9815552598175</v>
      </c>
      <c r="G291" s="18">
        <f t="shared" si="426"/>
        <v>-4218.4338703625217</v>
      </c>
      <c r="H291" s="14">
        <f t="shared" si="441"/>
        <v>1.1000000000000001</v>
      </c>
      <c r="I291" s="18">
        <f t="shared" si="444"/>
        <v>11.733333333333334</v>
      </c>
      <c r="J291" s="18">
        <f t="shared" si="445"/>
        <v>20.855555555555551</v>
      </c>
      <c r="K291" s="87">
        <f t="shared" si="455"/>
        <v>-10.633333333333335</v>
      </c>
      <c r="L291" s="88">
        <f t="shared" si="456"/>
        <v>-19.755555555555549</v>
      </c>
      <c r="P291" s="37">
        <f t="shared" si="427"/>
        <v>6</v>
      </c>
      <c r="Q291" s="40" t="str">
        <f t="shared" si="447"/>
        <v xml:space="preserve"> </v>
      </c>
      <c r="R291" s="40">
        <f t="shared" si="448"/>
        <v>17.588888888888889</v>
      </c>
      <c r="S291" s="73"/>
      <c r="T291" s="93">
        <f t="shared" si="431"/>
        <v>-0.67647110129410337</v>
      </c>
      <c r="U291" s="78">
        <f t="shared" ref="U291" si="471">U290</f>
        <v>2</v>
      </c>
      <c r="V291" s="65">
        <f t="shared" si="434"/>
        <v>-0.79128143789753314</v>
      </c>
      <c r="W291" s="65">
        <f t="shared" si="435"/>
        <v>4.99</v>
      </c>
      <c r="X291" s="78">
        <f t="shared" si="439"/>
        <v>0</v>
      </c>
      <c r="Y291" s="78">
        <f t="shared" si="423"/>
        <v>0.96483288203047679</v>
      </c>
      <c r="Z291" s="78">
        <f t="shared" si="443"/>
        <v>-11.82</v>
      </c>
      <c r="AA291" s="75"/>
      <c r="AB291" s="65"/>
      <c r="AC291" s="40"/>
      <c r="AD291" s="31"/>
    </row>
    <row r="292" spans="1:30" ht="12.75" customHeight="1">
      <c r="A292" s="1">
        <v>8505</v>
      </c>
      <c r="B292" s="1">
        <f t="shared" si="421"/>
        <v>-6555</v>
      </c>
      <c r="C292" s="2">
        <v>44.2</v>
      </c>
      <c r="F292" s="18">
        <f t="shared" si="425"/>
        <v>-4208.8861854652241</v>
      </c>
      <c r="G292" s="18">
        <f t="shared" si="426"/>
        <v>-4199.3385005679283</v>
      </c>
      <c r="H292" s="14">
        <f t="shared" si="441"/>
        <v>22.6</v>
      </c>
      <c r="I292" s="18">
        <f t="shared" si="444"/>
        <v>19.833333333333332</v>
      </c>
      <c r="J292" s="18">
        <f t="shared" si="445"/>
        <v>22.944444444444443</v>
      </c>
      <c r="K292" s="87">
        <f t="shared" si="455"/>
        <v>2.7666666666666693</v>
      </c>
      <c r="L292" s="88">
        <f t="shared" si="456"/>
        <v>-0.34444444444444144</v>
      </c>
      <c r="P292" s="37">
        <f t="shared" si="427"/>
        <v>7</v>
      </c>
      <c r="Q292" s="40" t="str">
        <f t="shared" si="447"/>
        <v xml:space="preserve"> </v>
      </c>
      <c r="R292" s="40">
        <f t="shared" si="448"/>
        <v>12.022222222222219</v>
      </c>
      <c r="S292" s="73"/>
      <c r="T292" s="93">
        <f t="shared" si="431"/>
        <v>-0.29956546599939066</v>
      </c>
      <c r="U292" s="78">
        <f t="shared" ref="U292" si="472">U291</f>
        <v>2</v>
      </c>
      <c r="V292" s="65">
        <f t="shared" si="434"/>
        <v>0.44019784432081221</v>
      </c>
      <c r="W292" s="65">
        <f t="shared" si="435"/>
        <v>4.99</v>
      </c>
      <c r="X292" s="78">
        <f t="shared" si="439"/>
        <v>0</v>
      </c>
      <c r="Y292" s="78">
        <f t="shared" si="423"/>
        <v>0.57013911225945746</v>
      </c>
      <c r="Z292" s="78">
        <f t="shared" si="443"/>
        <v>-11.82</v>
      </c>
      <c r="AA292" s="75"/>
      <c r="AB292" s="65"/>
      <c r="AC292" s="40"/>
      <c r="AD292" s="31"/>
    </row>
    <row r="293" spans="1:30" ht="12.75" customHeight="1">
      <c r="A293" s="1">
        <v>8495</v>
      </c>
      <c r="B293" s="1">
        <f t="shared" si="421"/>
        <v>-6545</v>
      </c>
      <c r="C293" s="2">
        <v>53.7</v>
      </c>
      <c r="F293" s="18">
        <f t="shared" si="425"/>
        <v>-4189.7908156706308</v>
      </c>
      <c r="G293" s="18">
        <f t="shared" si="426"/>
        <v>-4180.243130773335</v>
      </c>
      <c r="H293" s="14">
        <f t="shared" si="441"/>
        <v>35.799999999999997</v>
      </c>
      <c r="I293" s="18">
        <f t="shared" si="444"/>
        <v>25.683333333333334</v>
      </c>
      <c r="J293" s="18">
        <f t="shared" si="445"/>
        <v>23.777777777777779</v>
      </c>
      <c r="K293" s="87">
        <f t="shared" si="455"/>
        <v>10.116666666666664</v>
      </c>
      <c r="L293" s="88">
        <f t="shared" si="456"/>
        <v>12.022222222222219</v>
      </c>
      <c r="P293" s="37">
        <f t="shared" si="427"/>
        <v>8</v>
      </c>
      <c r="Q293" s="40">
        <f t="shared" si="447"/>
        <v>12.022222222222219</v>
      </c>
      <c r="R293" s="40">
        <f t="shared" si="448"/>
        <v>12.022222222222219</v>
      </c>
      <c r="S293" s="73"/>
      <c r="T293" s="93">
        <f t="shared" si="431"/>
        <v>0.97603656729363808</v>
      </c>
      <c r="U293" s="78">
        <f t="shared" ref="U293" si="473">U292</f>
        <v>2</v>
      </c>
      <c r="V293" s="65">
        <f t="shared" si="434"/>
        <v>0.96797946007270941</v>
      </c>
      <c r="W293" s="65">
        <f t="shared" si="435"/>
        <v>4.99</v>
      </c>
      <c r="X293" s="78">
        <f t="shared" si="439"/>
        <v>0</v>
      </c>
      <c r="Y293" s="78">
        <f t="shared" si="423"/>
        <v>-9.1329084528169208E-2</v>
      </c>
      <c r="Z293" s="78">
        <f t="shared" si="443"/>
        <v>-11.82</v>
      </c>
      <c r="AA293" s="75"/>
      <c r="AB293" s="65"/>
      <c r="AC293" s="40"/>
      <c r="AD293" s="31"/>
    </row>
    <row r="294" spans="1:30" ht="12.75" customHeight="1">
      <c r="A294" s="1">
        <v>8485</v>
      </c>
      <c r="B294" s="1">
        <f t="shared" si="421"/>
        <v>-6535</v>
      </c>
      <c r="C294" s="2">
        <v>51.1</v>
      </c>
      <c r="F294" s="18">
        <f t="shared" si="425"/>
        <v>-4170.6954458760374</v>
      </c>
      <c r="G294" s="18">
        <f t="shared" si="426"/>
        <v>-4161.1477609787416</v>
      </c>
      <c r="H294" s="14">
        <f t="shared" si="441"/>
        <v>18.649999999999999</v>
      </c>
      <c r="I294" s="18">
        <f t="shared" si="444"/>
        <v>26.049999999999997</v>
      </c>
      <c r="J294" s="18">
        <f t="shared" si="445"/>
        <v>26.12222222222222</v>
      </c>
      <c r="K294" s="87">
        <f t="shared" si="455"/>
        <v>-7.3999999999999986</v>
      </c>
      <c r="L294" s="88">
        <f t="shared" si="456"/>
        <v>-7.4722222222222214</v>
      </c>
      <c r="P294" s="37">
        <f t="shared" si="427"/>
        <v>9</v>
      </c>
      <c r="Q294" s="40" t="str">
        <f t="shared" si="447"/>
        <v xml:space="preserve"> </v>
      </c>
      <c r="R294" s="40">
        <f t="shared" si="448"/>
        <v>12.022222222222219</v>
      </c>
      <c r="S294" s="73"/>
      <c r="T294" s="93">
        <f t="shared" si="431"/>
        <v>-0.67647110129417121</v>
      </c>
      <c r="U294" s="78">
        <f t="shared" ref="U294" si="474">U293</f>
        <v>2</v>
      </c>
      <c r="V294" s="65">
        <f t="shared" si="434"/>
        <v>-5.164515532483286E-2</v>
      </c>
      <c r="W294" s="65">
        <f t="shared" si="435"/>
        <v>4.99</v>
      </c>
      <c r="X294" s="78">
        <f t="shared" si="439"/>
        <v>0</v>
      </c>
      <c r="Y294" s="78">
        <f t="shared" si="423"/>
        <v>-0.71006338765539412</v>
      </c>
      <c r="Z294" s="78">
        <f t="shared" si="443"/>
        <v>-11.82</v>
      </c>
      <c r="AA294" s="75"/>
      <c r="AB294" s="65"/>
      <c r="AC294" s="40"/>
      <c r="AD294" s="31"/>
    </row>
    <row r="295" spans="1:30" ht="12.75" customHeight="1">
      <c r="A295" s="1">
        <v>8475</v>
      </c>
      <c r="B295" s="1">
        <f t="shared" si="421"/>
        <v>-6525</v>
      </c>
      <c r="C295" s="2">
        <v>49.3</v>
      </c>
      <c r="F295" s="18">
        <f t="shared" si="425"/>
        <v>-4151.6000760814441</v>
      </c>
      <c r="G295" s="18">
        <f t="shared" si="426"/>
        <v>-4142.0523911841483</v>
      </c>
      <c r="H295" s="14">
        <f t="shared" si="441"/>
        <v>23.7</v>
      </c>
      <c r="I295" s="18">
        <f t="shared" si="444"/>
        <v>27.25</v>
      </c>
      <c r="J295" s="18">
        <f t="shared" si="445"/>
        <v>29.588888888888889</v>
      </c>
      <c r="K295" s="87">
        <f t="shared" si="455"/>
        <v>-3.5500000000000007</v>
      </c>
      <c r="L295" s="88">
        <f t="shared" si="456"/>
        <v>-5.8888888888888893</v>
      </c>
      <c r="P295" s="37">
        <f t="shared" si="427"/>
        <v>1</v>
      </c>
      <c r="Q295" s="40" t="str">
        <f t="shared" si="447"/>
        <v xml:space="preserve"> </v>
      </c>
      <c r="R295" s="40">
        <f t="shared" si="448"/>
        <v>12.022222222222219</v>
      </c>
      <c r="S295" s="73"/>
      <c r="T295" s="93">
        <f t="shared" si="431"/>
        <v>-0.29956546599951972</v>
      </c>
      <c r="U295" s="78">
        <f t="shared" ref="U295" si="475">U294</f>
        <v>2</v>
      </c>
      <c r="V295" s="65">
        <f t="shared" si="434"/>
        <v>-0.98871013133464802</v>
      </c>
      <c r="W295" s="65">
        <f t="shared" si="435"/>
        <v>4.99</v>
      </c>
      <c r="X295" s="78">
        <f t="shared" si="439"/>
        <v>0</v>
      </c>
      <c r="Y295" s="78">
        <f t="shared" si="423"/>
        <v>-0.99655114022309066</v>
      </c>
      <c r="Z295" s="78">
        <f t="shared" si="443"/>
        <v>-11.82</v>
      </c>
      <c r="AA295" s="75"/>
      <c r="AB295" s="65"/>
      <c r="AC295" s="40"/>
      <c r="AD295" s="31"/>
    </row>
    <row r="296" spans="1:30" ht="12.75" customHeight="1">
      <c r="A296" s="1">
        <v>8465</v>
      </c>
      <c r="B296" s="1">
        <f t="shared" si="421"/>
        <v>-6515</v>
      </c>
      <c r="C296" s="2">
        <v>48.1</v>
      </c>
      <c r="F296" s="18">
        <f t="shared" si="425"/>
        <v>-4132.5047062868507</v>
      </c>
      <c r="G296" s="18">
        <f t="shared" si="426"/>
        <v>-4122.9570213895549</v>
      </c>
      <c r="H296" s="14">
        <f t="shared" si="441"/>
        <v>39.400000000000006</v>
      </c>
      <c r="I296" s="18">
        <f t="shared" si="444"/>
        <v>34.116666666666667</v>
      </c>
      <c r="J296" s="18">
        <f t="shared" si="445"/>
        <v>32.027777777777779</v>
      </c>
      <c r="K296" s="87">
        <f t="shared" si="455"/>
        <v>5.2833333333333385</v>
      </c>
      <c r="L296" s="88">
        <f t="shared" si="456"/>
        <v>7.3722222222222271</v>
      </c>
      <c r="P296" s="37">
        <f t="shared" si="427"/>
        <v>2</v>
      </c>
      <c r="Q296" s="40" t="str">
        <f t="shared" si="447"/>
        <v xml:space="preserve"> </v>
      </c>
      <c r="R296" s="40">
        <f t="shared" si="448"/>
        <v>12.022222222222219</v>
      </c>
      <c r="S296" s="73"/>
      <c r="T296" s="93">
        <f t="shared" si="431"/>
        <v>0.97603656729361798</v>
      </c>
      <c r="U296" s="78">
        <f t="shared" ref="U296" si="476">U295</f>
        <v>2</v>
      </c>
      <c r="V296" s="65">
        <f t="shared" si="434"/>
        <v>-0.34522894791155034</v>
      </c>
      <c r="W296" s="65">
        <f t="shared" si="435"/>
        <v>4.99</v>
      </c>
      <c r="X296" s="78">
        <f t="shared" si="439"/>
        <v>0</v>
      </c>
      <c r="Y296" s="78">
        <f t="shared" si="423"/>
        <v>-0.81674153884818534</v>
      </c>
      <c r="Z296" s="78">
        <f t="shared" si="443"/>
        <v>-11.82</v>
      </c>
      <c r="AA296" s="75"/>
      <c r="AB296" s="65"/>
      <c r="AC296" s="40"/>
      <c r="AD296" s="31"/>
    </row>
    <row r="297" spans="1:30" ht="12.75" customHeight="1">
      <c r="A297" s="1">
        <v>8455</v>
      </c>
      <c r="B297" s="1">
        <f t="shared" si="421"/>
        <v>-6505</v>
      </c>
      <c r="C297" s="2">
        <v>41</v>
      </c>
      <c r="F297" s="18">
        <f t="shared" si="425"/>
        <v>-4113.4093364922574</v>
      </c>
      <c r="G297" s="18">
        <f t="shared" si="426"/>
        <v>-4103.8616515949616</v>
      </c>
      <c r="H297" s="14">
        <f t="shared" si="441"/>
        <v>39.25</v>
      </c>
      <c r="I297" s="18">
        <f t="shared" si="444"/>
        <v>40.583333333333336</v>
      </c>
      <c r="J297" s="18">
        <f t="shared" si="445"/>
        <v>31.738888888888894</v>
      </c>
      <c r="K297" s="87">
        <f t="shared" si="455"/>
        <v>-1.3333333333333357</v>
      </c>
      <c r="L297" s="88">
        <f t="shared" si="456"/>
        <v>7.5111111111111057</v>
      </c>
      <c r="P297" s="37">
        <f t="shared" si="427"/>
        <v>3</v>
      </c>
      <c r="Q297" s="40" t="str">
        <f t="shared" si="447"/>
        <v xml:space="preserve"> </v>
      </c>
      <c r="R297" s="40">
        <f t="shared" si="448"/>
        <v>11.455555555555556</v>
      </c>
      <c r="S297" s="73"/>
      <c r="T297" s="93">
        <f t="shared" si="431"/>
        <v>-0.67647110129423904</v>
      </c>
      <c r="U297" s="78">
        <f t="shared" ref="U297" si="477">U296</f>
        <v>2</v>
      </c>
      <c r="V297" s="65">
        <f t="shared" si="434"/>
        <v>0.85013318671619376</v>
      </c>
      <c r="W297" s="65">
        <f t="shared" si="435"/>
        <v>4.99</v>
      </c>
      <c r="X297" s="78">
        <f t="shared" si="439"/>
        <v>0</v>
      </c>
      <c r="Y297" s="78">
        <f t="shared" si="423"/>
        <v>-0.25476949437506075</v>
      </c>
      <c r="Z297" s="78">
        <f t="shared" si="443"/>
        <v>-11.82</v>
      </c>
      <c r="AA297" s="75"/>
      <c r="AB297" s="65"/>
      <c r="AC297" s="40"/>
      <c r="AD297" s="31"/>
    </row>
    <row r="298" spans="1:30" ht="12.75" customHeight="1">
      <c r="A298" s="1">
        <v>8445</v>
      </c>
      <c r="B298" s="1">
        <f t="shared" si="421"/>
        <v>-6495</v>
      </c>
      <c r="C298" s="2">
        <v>40.1</v>
      </c>
      <c r="F298" s="18">
        <f t="shared" si="425"/>
        <v>-4094.313966697664</v>
      </c>
      <c r="G298" s="18">
        <f t="shared" si="426"/>
        <v>-4084.7662818003682</v>
      </c>
      <c r="H298" s="14">
        <f t="shared" si="441"/>
        <v>43.1</v>
      </c>
      <c r="I298" s="18">
        <f t="shared" si="444"/>
        <v>41.68333333333333</v>
      </c>
      <c r="J298" s="18">
        <f t="shared" si="445"/>
        <v>31.644444444444446</v>
      </c>
      <c r="K298" s="87">
        <f t="shared" si="455"/>
        <v>1.4166666666666714</v>
      </c>
      <c r="L298" s="88">
        <f t="shared" si="456"/>
        <v>11.455555555555556</v>
      </c>
      <c r="P298" s="37">
        <f t="shared" si="427"/>
        <v>4</v>
      </c>
      <c r="Q298" s="40">
        <f t="shared" si="447"/>
        <v>11.455555555555556</v>
      </c>
      <c r="R298" s="40">
        <f t="shared" si="448"/>
        <v>11.455555555555556</v>
      </c>
      <c r="S298" s="73"/>
      <c r="T298" s="93">
        <f t="shared" si="431"/>
        <v>-0.29956546599943179</v>
      </c>
      <c r="U298" s="78">
        <f t="shared" ref="U298" si="478">U297</f>
        <v>2</v>
      </c>
      <c r="V298" s="65">
        <f t="shared" si="434"/>
        <v>0.68647744473247918</v>
      </c>
      <c r="W298" s="65">
        <f t="shared" si="435"/>
        <v>4.99</v>
      </c>
      <c r="X298" s="78">
        <f t="shared" si="439"/>
        <v>0</v>
      </c>
      <c r="Y298" s="78">
        <f t="shared" si="423"/>
        <v>0.42641202796365357</v>
      </c>
      <c r="Z298" s="78">
        <f t="shared" si="443"/>
        <v>-11.82</v>
      </c>
      <c r="AA298" s="75"/>
      <c r="AB298" s="65"/>
      <c r="AC298" s="40"/>
      <c r="AD298" s="31"/>
    </row>
    <row r="299" spans="1:30" ht="12.75" customHeight="1">
      <c r="A299" s="1">
        <v>8435</v>
      </c>
      <c r="B299" s="1">
        <f t="shared" si="421"/>
        <v>-6485</v>
      </c>
      <c r="C299" s="2">
        <v>41.5</v>
      </c>
      <c r="F299" s="18">
        <f t="shared" si="425"/>
        <v>-4075.2185969030706</v>
      </c>
      <c r="G299" s="18">
        <f t="shared" si="426"/>
        <v>-4065.6709120057749</v>
      </c>
      <c r="H299" s="14">
        <f t="shared" si="441"/>
        <v>42.7</v>
      </c>
      <c r="I299" s="18">
        <f t="shared" si="444"/>
        <v>36.283333333333339</v>
      </c>
      <c r="J299" s="18">
        <f t="shared" si="445"/>
        <v>31.822222222222226</v>
      </c>
      <c r="K299" s="87">
        <f t="shared" si="455"/>
        <v>6.4166666666666643</v>
      </c>
      <c r="L299" s="88">
        <f t="shared" si="456"/>
        <v>10.877777777777776</v>
      </c>
      <c r="P299" s="37">
        <f t="shared" si="427"/>
        <v>5</v>
      </c>
      <c r="Q299" s="40" t="str">
        <f t="shared" si="447"/>
        <v xml:space="preserve"> </v>
      </c>
      <c r="R299" s="40">
        <f t="shared" si="448"/>
        <v>11.944444444444446</v>
      </c>
      <c r="S299" s="73"/>
      <c r="T299" s="93">
        <f t="shared" si="431"/>
        <v>0.97603656729362265</v>
      </c>
      <c r="U299" s="78">
        <f t="shared" ref="U299" si="479">U298</f>
        <v>2</v>
      </c>
      <c r="V299" s="65">
        <f t="shared" si="434"/>
        <v>-0.57457707412491321</v>
      </c>
      <c r="W299" s="65">
        <f t="shared" si="435"/>
        <v>4.99</v>
      </c>
      <c r="X299" s="78">
        <f t="shared" si="439"/>
        <v>0</v>
      </c>
      <c r="Y299" s="78">
        <f t="shared" si="423"/>
        <v>0.90807062337637123</v>
      </c>
      <c r="Z299" s="78">
        <f t="shared" si="443"/>
        <v>-11.82</v>
      </c>
      <c r="AA299" s="75"/>
      <c r="AB299" s="65"/>
      <c r="AC299" s="40"/>
      <c r="AD299" s="31"/>
    </row>
    <row r="300" spans="1:30" ht="12.75" customHeight="1">
      <c r="A300" s="1">
        <v>8425</v>
      </c>
      <c r="B300" s="1">
        <f t="shared" si="421"/>
        <v>-6475</v>
      </c>
      <c r="C300" s="2">
        <v>33.5</v>
      </c>
      <c r="F300" s="18">
        <f t="shared" si="425"/>
        <v>-4056.1232271084773</v>
      </c>
      <c r="G300" s="18">
        <f t="shared" si="426"/>
        <v>-4046.5755422111815</v>
      </c>
      <c r="H300" s="14">
        <f t="shared" si="441"/>
        <v>23.05</v>
      </c>
      <c r="I300" s="18">
        <f t="shared" si="444"/>
        <v>28.583333333333332</v>
      </c>
      <c r="J300" s="18">
        <f t="shared" si="445"/>
        <v>30.299999999999997</v>
      </c>
      <c r="K300" s="87">
        <f t="shared" si="455"/>
        <v>-5.5333333333333314</v>
      </c>
      <c r="L300" s="88">
        <f t="shared" si="456"/>
        <v>-7.2499999999999964</v>
      </c>
      <c r="P300" s="37">
        <f t="shared" si="427"/>
        <v>6</v>
      </c>
      <c r="Q300" s="40" t="str">
        <f t="shared" si="447"/>
        <v xml:space="preserve"> </v>
      </c>
      <c r="R300" s="40">
        <f t="shared" si="448"/>
        <v>11.944444444444446</v>
      </c>
      <c r="S300" s="73"/>
      <c r="T300" s="93">
        <f t="shared" si="431"/>
        <v>-0.67647110129430688</v>
      </c>
      <c r="U300" s="78">
        <f t="shared" ref="U300" si="480">U299</f>
        <v>2</v>
      </c>
      <c r="V300" s="65">
        <f t="shared" si="434"/>
        <v>-0.91711608573201042</v>
      </c>
      <c r="W300" s="65">
        <f t="shared" si="435"/>
        <v>4.99</v>
      </c>
      <c r="X300" s="78">
        <f t="shared" si="439"/>
        <v>0</v>
      </c>
      <c r="Y300" s="78">
        <f t="shared" si="423"/>
        <v>0.96483288203046758</v>
      </c>
      <c r="Z300" s="78">
        <f t="shared" si="443"/>
        <v>-11.82</v>
      </c>
      <c r="AA300" s="75"/>
      <c r="AB300" s="65"/>
      <c r="AC300" s="40"/>
      <c r="AD300" s="31"/>
    </row>
    <row r="301" spans="1:30" ht="12.75" customHeight="1">
      <c r="A301" s="1">
        <v>8415</v>
      </c>
      <c r="B301" s="1">
        <f t="shared" si="421"/>
        <v>-6465</v>
      </c>
      <c r="C301" s="2">
        <v>23.9</v>
      </c>
      <c r="F301" s="18">
        <f t="shared" si="425"/>
        <v>-4037.0278573138839</v>
      </c>
      <c r="G301" s="18">
        <f t="shared" si="426"/>
        <v>-4027.4801724165882</v>
      </c>
      <c r="H301" s="14">
        <f t="shared" si="441"/>
        <v>20</v>
      </c>
      <c r="I301" s="18">
        <f t="shared" si="444"/>
        <v>26</v>
      </c>
      <c r="J301" s="18">
        <f t="shared" si="445"/>
        <v>26.516666666666666</v>
      </c>
      <c r="K301" s="87">
        <f t="shared" si="455"/>
        <v>-6</v>
      </c>
      <c r="L301" s="88">
        <f t="shared" si="456"/>
        <v>-6.5166666666666657</v>
      </c>
      <c r="P301" s="37">
        <f t="shared" si="427"/>
        <v>7</v>
      </c>
      <c r="Q301" s="40" t="str">
        <f t="shared" si="447"/>
        <v xml:space="preserve"> </v>
      </c>
      <c r="R301" s="40">
        <f t="shared" si="448"/>
        <v>11.944444444444446</v>
      </c>
      <c r="S301" s="73"/>
      <c r="T301" s="93">
        <f t="shared" si="431"/>
        <v>-0.29956546599934392</v>
      </c>
      <c r="U301" s="78">
        <f t="shared" ref="U301" si="481">U300</f>
        <v>2</v>
      </c>
      <c r="V301" s="65">
        <f t="shared" si="434"/>
        <v>0.20644124487304968</v>
      </c>
      <c r="W301" s="65">
        <f t="shared" si="435"/>
        <v>4.99</v>
      </c>
      <c r="X301" s="78">
        <f t="shared" si="439"/>
        <v>0</v>
      </c>
      <c r="Y301" s="78">
        <f t="shared" si="423"/>
        <v>0.57013911225942848</v>
      </c>
      <c r="Z301" s="78">
        <f t="shared" si="443"/>
        <v>-11.82</v>
      </c>
      <c r="AA301" s="75"/>
      <c r="AB301" s="65"/>
      <c r="AC301" s="40"/>
      <c r="AD301" s="31"/>
    </row>
    <row r="302" spans="1:30" ht="12.75" customHeight="1">
      <c r="A302" s="1">
        <v>8405</v>
      </c>
      <c r="B302" s="1">
        <f t="shared" si="421"/>
        <v>-6455</v>
      </c>
      <c r="C302" s="2">
        <v>19.600000000000001</v>
      </c>
      <c r="F302" s="18">
        <f t="shared" si="425"/>
        <v>-4017.9324875192906</v>
      </c>
      <c r="G302" s="18">
        <f t="shared" si="426"/>
        <v>-4008.3848026219948</v>
      </c>
      <c r="H302" s="14">
        <f t="shared" si="441"/>
        <v>34.950000000000003</v>
      </c>
      <c r="I302" s="18">
        <f t="shared" si="444"/>
        <v>25.066666666666666</v>
      </c>
      <c r="J302" s="18">
        <f t="shared" si="445"/>
        <v>23.005555555555556</v>
      </c>
      <c r="K302" s="87">
        <f t="shared" si="455"/>
        <v>9.8833333333333364</v>
      </c>
      <c r="L302" s="88">
        <f t="shared" si="456"/>
        <v>11.944444444444446</v>
      </c>
      <c r="P302" s="37">
        <f t="shared" si="427"/>
        <v>8</v>
      </c>
      <c r="Q302" s="40">
        <f t="shared" si="447"/>
        <v>11.944444444444446</v>
      </c>
      <c r="R302" s="40">
        <f t="shared" si="448"/>
        <v>11.944444444444446</v>
      </c>
      <c r="S302" s="73"/>
      <c r="T302" s="93">
        <f t="shared" si="431"/>
        <v>0.97603656729362742</v>
      </c>
      <c r="U302" s="78">
        <f t="shared" ref="U302" si="482">U301</f>
        <v>2</v>
      </c>
      <c r="V302" s="65">
        <f t="shared" si="434"/>
        <v>0.99998282425667384</v>
      </c>
      <c r="W302" s="65">
        <f t="shared" si="435"/>
        <v>4.99</v>
      </c>
      <c r="X302" s="78">
        <f t="shared" si="439"/>
        <v>0</v>
      </c>
      <c r="Y302" s="78">
        <f t="shared" si="423"/>
        <v>-9.1329084528232643E-2</v>
      </c>
      <c r="Z302" s="78">
        <f t="shared" si="443"/>
        <v>-11.82</v>
      </c>
      <c r="AA302" s="75"/>
      <c r="AB302" s="65"/>
      <c r="AC302" s="40"/>
      <c r="AD302" s="31"/>
    </row>
    <row r="303" spans="1:30" ht="12.75" customHeight="1">
      <c r="A303" s="1">
        <v>8395</v>
      </c>
      <c r="B303" s="1">
        <f t="shared" si="421"/>
        <v>-6445</v>
      </c>
      <c r="C303" s="2">
        <v>17.3</v>
      </c>
      <c r="F303" s="18">
        <f t="shared" si="425"/>
        <v>-3998.8371177246972</v>
      </c>
      <c r="G303" s="18">
        <f t="shared" si="426"/>
        <v>-3989.2894328274015</v>
      </c>
      <c r="H303" s="14">
        <f t="shared" si="441"/>
        <v>20.25</v>
      </c>
      <c r="I303" s="18">
        <f t="shared" si="444"/>
        <v>21.733333333333334</v>
      </c>
      <c r="J303" s="18">
        <f t="shared" si="445"/>
        <v>19.533333333333331</v>
      </c>
      <c r="K303" s="87">
        <f t="shared" si="455"/>
        <v>-1.4833333333333343</v>
      </c>
      <c r="L303" s="88">
        <f t="shared" si="456"/>
        <v>0.71666666666666856</v>
      </c>
      <c r="P303" s="37">
        <f t="shared" si="427"/>
        <v>9</v>
      </c>
      <c r="Q303" s="40" t="str">
        <f t="shared" si="447"/>
        <v xml:space="preserve"> </v>
      </c>
      <c r="R303" s="40">
        <f t="shared" si="448"/>
        <v>11.944444444444446</v>
      </c>
      <c r="S303" s="73"/>
      <c r="T303" s="93">
        <f t="shared" si="431"/>
        <v>-0.676471101294291</v>
      </c>
      <c r="U303" s="78">
        <f t="shared" ref="U303" si="483">U302</f>
        <v>2</v>
      </c>
      <c r="V303" s="65">
        <f t="shared" si="434"/>
        <v>0.19495778407482495</v>
      </c>
      <c r="W303" s="65">
        <f t="shared" si="435"/>
        <v>4.99</v>
      </c>
      <c r="X303" s="78">
        <f t="shared" si="439"/>
        <v>0</v>
      </c>
      <c r="Y303" s="78">
        <f t="shared" si="423"/>
        <v>-0.71006338765539889</v>
      </c>
      <c r="Z303" s="78">
        <f t="shared" si="443"/>
        <v>-11.82</v>
      </c>
      <c r="AA303" s="75"/>
      <c r="AB303" s="65"/>
      <c r="AC303" s="40"/>
      <c r="AD303" s="31"/>
    </row>
    <row r="304" spans="1:30" ht="12.75" customHeight="1">
      <c r="A304" s="1">
        <v>8385</v>
      </c>
      <c r="B304" s="1">
        <f t="shared" si="421"/>
        <v>-6435</v>
      </c>
      <c r="C304" s="2">
        <v>14.9</v>
      </c>
      <c r="F304" s="18">
        <f t="shared" si="425"/>
        <v>-3979.7417479301039</v>
      </c>
      <c r="G304" s="18">
        <f t="shared" si="426"/>
        <v>-3970.1940630328081</v>
      </c>
      <c r="H304" s="14">
        <f t="shared" si="441"/>
        <v>10</v>
      </c>
      <c r="I304" s="18">
        <f t="shared" si="444"/>
        <v>11.866666666666667</v>
      </c>
      <c r="J304" s="18">
        <f t="shared" si="445"/>
        <v>16.944444444444443</v>
      </c>
      <c r="K304" s="87">
        <f t="shared" si="455"/>
        <v>-1.8666666666666671</v>
      </c>
      <c r="L304" s="88">
        <f t="shared" si="456"/>
        <v>-6.9444444444444429</v>
      </c>
      <c r="P304" s="37">
        <f t="shared" si="427"/>
        <v>1</v>
      </c>
      <c r="Q304" s="40" t="str">
        <f t="shared" si="447"/>
        <v xml:space="preserve"> </v>
      </c>
      <c r="R304" s="40">
        <f t="shared" si="448"/>
        <v>11.944444444444446</v>
      </c>
      <c r="S304" s="73"/>
      <c r="T304" s="93">
        <f t="shared" si="431"/>
        <v>-0.29956546599925604</v>
      </c>
      <c r="U304" s="78">
        <f t="shared" ref="U304" si="484">U303</f>
        <v>2</v>
      </c>
      <c r="V304" s="65">
        <f t="shared" si="434"/>
        <v>-0.92172561491744698</v>
      </c>
      <c r="W304" s="65">
        <f t="shared" si="435"/>
        <v>4.99</v>
      </c>
      <c r="X304" s="78">
        <f t="shared" si="439"/>
        <v>0</v>
      </c>
      <c r="Y304" s="78">
        <f t="shared" si="423"/>
        <v>-0.99655114022309599</v>
      </c>
      <c r="Z304" s="78">
        <f t="shared" si="443"/>
        <v>-11.82</v>
      </c>
      <c r="AA304" s="75"/>
      <c r="AB304" s="65"/>
      <c r="AC304" s="40"/>
      <c r="AD304" s="31"/>
    </row>
    <row r="305" spans="1:30" ht="12.75" customHeight="1">
      <c r="A305" s="1">
        <v>8375</v>
      </c>
      <c r="B305" s="1">
        <f t="shared" si="421"/>
        <v>-6425</v>
      </c>
      <c r="C305" s="2">
        <v>14.6</v>
      </c>
      <c r="F305" s="18">
        <f t="shared" si="425"/>
        <v>-3960.6463781355105</v>
      </c>
      <c r="G305" s="18">
        <f t="shared" si="426"/>
        <v>-3951.0986932382148</v>
      </c>
      <c r="H305" s="14">
        <f t="shared" si="441"/>
        <v>5.35</v>
      </c>
      <c r="I305" s="18">
        <f t="shared" si="444"/>
        <v>7.666666666666667</v>
      </c>
      <c r="J305" s="18">
        <f t="shared" si="445"/>
        <v>18.138888888888889</v>
      </c>
      <c r="K305" s="87">
        <f t="shared" si="455"/>
        <v>-2.3166666666666673</v>
      </c>
      <c r="L305" s="88">
        <f t="shared" si="456"/>
        <v>-12.78888888888889</v>
      </c>
      <c r="P305" s="37">
        <f t="shared" si="427"/>
        <v>2</v>
      </c>
      <c r="Q305" s="40" t="str">
        <f t="shared" si="447"/>
        <v xml:space="preserve"> </v>
      </c>
      <c r="R305" s="40">
        <f t="shared" si="448"/>
        <v>11.944444444444446</v>
      </c>
      <c r="S305" s="73"/>
      <c r="T305" s="93">
        <f t="shared" si="431"/>
        <v>0.97603656729360733</v>
      </c>
      <c r="U305" s="78">
        <f t="shared" ref="U305" si="485">U304</f>
        <v>2</v>
      </c>
      <c r="V305" s="65">
        <f t="shared" si="434"/>
        <v>-0.56494390564573782</v>
      </c>
      <c r="W305" s="65">
        <f t="shared" si="435"/>
        <v>4.99</v>
      </c>
      <c r="X305" s="78">
        <f t="shared" si="439"/>
        <v>0</v>
      </c>
      <c r="Y305" s="78">
        <f t="shared" si="423"/>
        <v>-0.8167415388481486</v>
      </c>
      <c r="Z305" s="78">
        <f t="shared" si="443"/>
        <v>-11.82</v>
      </c>
      <c r="AA305" s="75"/>
      <c r="AB305" s="65"/>
      <c r="AC305" s="40"/>
      <c r="AD305" s="31"/>
    </row>
    <row r="306" spans="1:30" ht="12.75" customHeight="1">
      <c r="A306" s="1">
        <v>8365</v>
      </c>
      <c r="B306" s="1">
        <f t="shared" si="421"/>
        <v>-6415</v>
      </c>
      <c r="C306" s="2">
        <v>15.3</v>
      </c>
      <c r="F306" s="18">
        <f t="shared" si="425"/>
        <v>-3941.5510083409172</v>
      </c>
      <c r="G306" s="18">
        <f t="shared" si="426"/>
        <v>-3932.0033234436214</v>
      </c>
      <c r="H306" s="14">
        <f t="shared" si="441"/>
        <v>7.65</v>
      </c>
      <c r="I306" s="18">
        <f t="shared" si="444"/>
        <v>8.2833333333333332</v>
      </c>
      <c r="J306" s="18">
        <f t="shared" si="445"/>
        <v>20.327777777777776</v>
      </c>
      <c r="K306" s="87">
        <f t="shared" si="455"/>
        <v>-0.63333333333333286</v>
      </c>
      <c r="L306" s="88">
        <f t="shared" si="456"/>
        <v>-12.677777777777775</v>
      </c>
      <c r="P306" s="37">
        <f t="shared" si="427"/>
        <v>3</v>
      </c>
      <c r="Q306" s="40" t="str">
        <f t="shared" si="447"/>
        <v xml:space="preserve"> </v>
      </c>
      <c r="R306" s="40">
        <f t="shared" si="448"/>
        <v>9.3333333333333321</v>
      </c>
      <c r="S306" s="73"/>
      <c r="T306" s="93">
        <f t="shared" si="431"/>
        <v>-0.67647110129435883</v>
      </c>
      <c r="U306" s="78">
        <f t="shared" ref="U306" si="486">U305</f>
        <v>2</v>
      </c>
      <c r="V306" s="65">
        <f t="shared" si="434"/>
        <v>0.69495378480646175</v>
      </c>
      <c r="W306" s="65">
        <f t="shared" si="435"/>
        <v>4.99</v>
      </c>
      <c r="X306" s="78">
        <f t="shared" si="439"/>
        <v>0</v>
      </c>
      <c r="Y306" s="78">
        <f t="shared" si="423"/>
        <v>-0.25476949437505414</v>
      </c>
      <c r="Z306" s="78">
        <f t="shared" si="443"/>
        <v>-11.82</v>
      </c>
      <c r="AA306" s="75"/>
      <c r="AB306" s="65"/>
      <c r="AC306" s="40"/>
      <c r="AD306" s="31"/>
    </row>
    <row r="307" spans="1:30" ht="12.75" customHeight="1">
      <c r="A307" s="1">
        <v>8355</v>
      </c>
      <c r="B307" s="1">
        <f t="shared" si="421"/>
        <v>-6405</v>
      </c>
      <c r="C307" s="2">
        <v>15</v>
      </c>
      <c r="F307" s="18">
        <f t="shared" si="425"/>
        <v>-3922.4556385463238</v>
      </c>
      <c r="G307" s="18">
        <f t="shared" si="426"/>
        <v>-3912.9079536490281</v>
      </c>
      <c r="H307" s="14">
        <f t="shared" si="441"/>
        <v>11.85</v>
      </c>
      <c r="I307" s="18">
        <f t="shared" si="444"/>
        <v>12.966666666666667</v>
      </c>
      <c r="J307" s="18">
        <f t="shared" si="445"/>
        <v>21.37222222222222</v>
      </c>
      <c r="K307" s="87">
        <f t="shared" si="455"/>
        <v>-1.1166666666666671</v>
      </c>
      <c r="L307" s="88">
        <f t="shared" si="456"/>
        <v>-9.5222222222222204</v>
      </c>
      <c r="P307" s="37">
        <f t="shared" si="427"/>
        <v>4</v>
      </c>
      <c r="Q307" s="40" t="str">
        <f t="shared" si="447"/>
        <v xml:space="preserve"> </v>
      </c>
      <c r="R307" s="40">
        <f t="shared" si="448"/>
        <v>13.900000000000006</v>
      </c>
      <c r="S307" s="73"/>
      <c r="T307" s="93">
        <f t="shared" si="431"/>
        <v>-0.29956546599927658</v>
      </c>
      <c r="U307" s="78">
        <f t="shared" ref="U307" si="487">U306</f>
        <v>2</v>
      </c>
      <c r="V307" s="65">
        <f t="shared" si="434"/>
        <v>0.84390247135147189</v>
      </c>
      <c r="W307" s="65">
        <f t="shared" si="435"/>
        <v>4.99</v>
      </c>
      <c r="X307" s="78">
        <f t="shared" si="439"/>
        <v>0</v>
      </c>
      <c r="Y307" s="78">
        <f t="shared" si="423"/>
        <v>0.42641202796371119</v>
      </c>
      <c r="Z307" s="78">
        <f t="shared" si="443"/>
        <v>-11.82</v>
      </c>
      <c r="AA307" s="75"/>
      <c r="AB307" s="65"/>
      <c r="AC307" s="40"/>
      <c r="AD307" s="31"/>
    </row>
    <row r="308" spans="1:30" ht="12.75" customHeight="1">
      <c r="A308" s="1">
        <v>8345</v>
      </c>
      <c r="B308" s="1">
        <f t="shared" si="421"/>
        <v>-6395</v>
      </c>
      <c r="C308" s="2">
        <v>13</v>
      </c>
      <c r="F308" s="18">
        <f t="shared" si="425"/>
        <v>-3903.3602687517305</v>
      </c>
      <c r="G308" s="18">
        <f t="shared" si="426"/>
        <v>-3893.8125838544347</v>
      </c>
      <c r="H308" s="14">
        <f t="shared" si="441"/>
        <v>19.399999999999999</v>
      </c>
      <c r="I308" s="18">
        <f t="shared" si="444"/>
        <v>21.683333333333334</v>
      </c>
      <c r="J308" s="18">
        <f t="shared" si="445"/>
        <v>23.261111111111109</v>
      </c>
      <c r="K308" s="87">
        <f t="shared" si="455"/>
        <v>-2.283333333333335</v>
      </c>
      <c r="L308" s="88">
        <f t="shared" si="456"/>
        <v>-3.8611111111111107</v>
      </c>
      <c r="P308" s="37">
        <f t="shared" si="427"/>
        <v>5</v>
      </c>
      <c r="Q308" s="40" t="str">
        <f t="shared" si="447"/>
        <v xml:space="preserve"> </v>
      </c>
      <c r="R308" s="40">
        <f t="shared" si="448"/>
        <v>17.233333333333338</v>
      </c>
      <c r="S308" s="73"/>
      <c r="T308" s="93">
        <f t="shared" si="431"/>
        <v>0.97603656729361199</v>
      </c>
      <c r="U308" s="78">
        <f t="shared" ref="U308" si="488">U307</f>
        <v>2</v>
      </c>
      <c r="V308" s="65">
        <f t="shared" si="434"/>
        <v>-0.35620633403994956</v>
      </c>
      <c r="W308" s="65">
        <f t="shared" si="435"/>
        <v>4.99</v>
      </c>
      <c r="X308" s="78">
        <f t="shared" si="439"/>
        <v>0</v>
      </c>
      <c r="Y308" s="78">
        <f t="shared" si="423"/>
        <v>0.90807062337639788</v>
      </c>
      <c r="Z308" s="78">
        <f t="shared" si="443"/>
        <v>-11.82</v>
      </c>
      <c r="AA308" s="75"/>
      <c r="AB308" s="65"/>
      <c r="AC308" s="40"/>
      <c r="AD308" s="31"/>
    </row>
    <row r="309" spans="1:30" ht="12.75" customHeight="1">
      <c r="A309" s="1">
        <v>8335</v>
      </c>
      <c r="B309" s="1">
        <f t="shared" si="421"/>
        <v>-6385</v>
      </c>
      <c r="C309" s="2">
        <v>10.8</v>
      </c>
      <c r="F309" s="18">
        <f t="shared" si="425"/>
        <v>-3884.2648989571371</v>
      </c>
      <c r="G309" s="18">
        <f t="shared" si="426"/>
        <v>-3874.7172140598414</v>
      </c>
      <c r="H309" s="14">
        <f t="shared" si="441"/>
        <v>33.799999999999997</v>
      </c>
      <c r="I309" s="18">
        <f t="shared" si="444"/>
        <v>30.966666666666669</v>
      </c>
      <c r="J309" s="18">
        <f t="shared" si="445"/>
        <v>24.466666666666665</v>
      </c>
      <c r="K309" s="87">
        <f t="shared" si="455"/>
        <v>2.8333333333333286</v>
      </c>
      <c r="L309" s="88">
        <f t="shared" si="456"/>
        <v>9.3333333333333321</v>
      </c>
      <c r="P309" s="37">
        <f t="shared" si="427"/>
        <v>6</v>
      </c>
      <c r="Q309" s="40" t="str">
        <f t="shared" si="447"/>
        <v xml:space="preserve"> </v>
      </c>
      <c r="R309" s="40">
        <f t="shared" si="448"/>
        <v>17.233333333333338</v>
      </c>
      <c r="S309" s="73"/>
      <c r="T309" s="93">
        <f t="shared" si="431"/>
        <v>-0.67647110129442667</v>
      </c>
      <c r="U309" s="78">
        <f t="shared" ref="U309" si="489">U308</f>
        <v>2</v>
      </c>
      <c r="V309" s="65">
        <f t="shared" si="434"/>
        <v>-0.98688580378522894</v>
      </c>
      <c r="W309" s="65">
        <f t="shared" si="435"/>
        <v>4.99</v>
      </c>
      <c r="X309" s="78">
        <f t="shared" si="439"/>
        <v>0</v>
      </c>
      <c r="Y309" s="78">
        <f t="shared" si="423"/>
        <v>0.96483288203045825</v>
      </c>
      <c r="Z309" s="78">
        <f t="shared" si="443"/>
        <v>-11.82</v>
      </c>
      <c r="AA309" s="75"/>
      <c r="AB309" s="65"/>
      <c r="AC309" s="40"/>
      <c r="AD309" s="31"/>
    </row>
    <row r="310" spans="1:30" ht="12.75" customHeight="1">
      <c r="A310" s="1">
        <v>8325</v>
      </c>
      <c r="B310" s="1">
        <f t="shared" si="421"/>
        <v>-6375</v>
      </c>
      <c r="C310" s="2">
        <v>12.2</v>
      </c>
      <c r="F310" s="18">
        <f t="shared" si="425"/>
        <v>-3865.1695291625438</v>
      </c>
      <c r="G310" s="18">
        <f t="shared" si="426"/>
        <v>-3855.621844265248</v>
      </c>
      <c r="H310" s="14">
        <f t="shared" si="441"/>
        <v>39.700000000000003</v>
      </c>
      <c r="I310" s="18">
        <f t="shared" si="444"/>
        <v>39.283333333333331</v>
      </c>
      <c r="J310" s="18">
        <f t="shared" si="445"/>
        <v>25.799999999999997</v>
      </c>
      <c r="K310" s="87">
        <f t="shared" si="455"/>
        <v>0.4166666666666714</v>
      </c>
      <c r="L310" s="88">
        <f t="shared" si="456"/>
        <v>13.900000000000006</v>
      </c>
      <c r="P310" s="37">
        <f t="shared" si="427"/>
        <v>7</v>
      </c>
      <c r="Q310" s="40" t="str">
        <f t="shared" si="447"/>
        <v xml:space="preserve"> </v>
      </c>
      <c r="R310" s="40">
        <f t="shared" si="448"/>
        <v>17.233333333333338</v>
      </c>
      <c r="S310" s="73"/>
      <c r="T310" s="93">
        <f t="shared" si="431"/>
        <v>-0.29956546599918871</v>
      </c>
      <c r="U310" s="78">
        <f t="shared" ref="U310" si="490">U309</f>
        <v>2</v>
      </c>
      <c r="V310" s="65">
        <f t="shared" si="434"/>
        <v>-3.9935473311891484E-2</v>
      </c>
      <c r="W310" s="65">
        <f t="shared" si="435"/>
        <v>4.99</v>
      </c>
      <c r="X310" s="78">
        <f t="shared" si="439"/>
        <v>0</v>
      </c>
      <c r="Y310" s="78">
        <f t="shared" si="423"/>
        <v>0.57013911225939939</v>
      </c>
      <c r="Z310" s="78">
        <f t="shared" si="443"/>
        <v>-11.82</v>
      </c>
      <c r="AA310" s="75"/>
      <c r="AB310" s="65"/>
      <c r="AC310" s="40"/>
      <c r="AD310" s="31"/>
    </row>
    <row r="311" spans="1:30" ht="12.75" customHeight="1">
      <c r="A311" s="1">
        <v>8315</v>
      </c>
      <c r="B311" s="1">
        <f t="shared" si="421"/>
        <v>-6365</v>
      </c>
      <c r="C311" s="2">
        <v>18</v>
      </c>
      <c r="F311" s="18">
        <f t="shared" si="425"/>
        <v>-3846.0741593679504</v>
      </c>
      <c r="G311" s="18">
        <f t="shared" si="426"/>
        <v>-3836.5264744706546</v>
      </c>
      <c r="H311" s="14">
        <f t="shared" si="441"/>
        <v>44.35</v>
      </c>
      <c r="I311" s="18">
        <f t="shared" si="444"/>
        <v>40.433333333333337</v>
      </c>
      <c r="J311" s="18">
        <f t="shared" si="445"/>
        <v>27.116666666666664</v>
      </c>
      <c r="K311" s="87">
        <f t="shared" si="455"/>
        <v>3.9166666666666643</v>
      </c>
      <c r="L311" s="88">
        <f t="shared" si="456"/>
        <v>17.233333333333338</v>
      </c>
      <c r="P311" s="37">
        <f t="shared" si="427"/>
        <v>8</v>
      </c>
      <c r="Q311" s="40">
        <f t="shared" si="447"/>
        <v>17.233333333333338</v>
      </c>
      <c r="R311" s="40">
        <f t="shared" si="448"/>
        <v>17.233333333333338</v>
      </c>
      <c r="S311" s="73"/>
      <c r="T311" s="93">
        <f t="shared" si="431"/>
        <v>0.97603656729359201</v>
      </c>
      <c r="U311" s="78">
        <f t="shared" ref="U311" si="491">U310</f>
        <v>2</v>
      </c>
      <c r="V311" s="65">
        <f t="shared" si="434"/>
        <v>0.97085546824434243</v>
      </c>
      <c r="W311" s="65">
        <f t="shared" si="435"/>
        <v>4.99</v>
      </c>
      <c r="X311" s="78">
        <f t="shared" si="439"/>
        <v>0</v>
      </c>
      <c r="Y311" s="78">
        <f t="shared" si="423"/>
        <v>-9.1329084528267782E-2</v>
      </c>
      <c r="Z311" s="78">
        <f t="shared" si="443"/>
        <v>-11.82</v>
      </c>
      <c r="AA311" s="75"/>
      <c r="AB311" s="65"/>
      <c r="AC311" s="40"/>
      <c r="AD311" s="31"/>
    </row>
    <row r="312" spans="1:30" ht="12.75" customHeight="1">
      <c r="A312" s="1">
        <v>8305</v>
      </c>
      <c r="B312" s="1">
        <f t="shared" si="421"/>
        <v>-6355</v>
      </c>
      <c r="C312" s="2">
        <v>22.5</v>
      </c>
      <c r="F312" s="18">
        <f t="shared" si="425"/>
        <v>-3826.9787895733571</v>
      </c>
      <c r="G312" s="18">
        <f t="shared" si="426"/>
        <v>-3817.4311046760613</v>
      </c>
      <c r="H312" s="14">
        <f t="shared" si="441"/>
        <v>37.25</v>
      </c>
      <c r="I312" s="18">
        <f t="shared" si="444"/>
        <v>34.15</v>
      </c>
      <c r="J312" s="18">
        <f t="shared" si="445"/>
        <v>28.938888888888886</v>
      </c>
      <c r="K312" s="87">
        <f t="shared" si="455"/>
        <v>3.1000000000000014</v>
      </c>
      <c r="L312" s="88">
        <f t="shared" si="456"/>
        <v>8.3111111111111136</v>
      </c>
      <c r="P312" s="37">
        <f t="shared" si="427"/>
        <v>9</v>
      </c>
      <c r="Q312" s="40" t="str">
        <f t="shared" si="447"/>
        <v xml:space="preserve"> </v>
      </c>
      <c r="R312" s="40">
        <f t="shared" si="448"/>
        <v>17.233333333333338</v>
      </c>
      <c r="S312" s="73"/>
      <c r="T312" s="93">
        <f t="shared" si="431"/>
        <v>-0.67647110129432708</v>
      </c>
      <c r="U312" s="78">
        <f t="shared" ref="U312" si="492">U311</f>
        <v>2</v>
      </c>
      <c r="V312" s="65">
        <f t="shared" si="434"/>
        <v>0.42964260902363993</v>
      </c>
      <c r="W312" s="65">
        <f t="shared" si="435"/>
        <v>4.99</v>
      </c>
      <c r="X312" s="78">
        <f t="shared" si="439"/>
        <v>0</v>
      </c>
      <c r="Y312" s="78">
        <f t="shared" si="423"/>
        <v>-0.71006338765544375</v>
      </c>
      <c r="Z312" s="78">
        <f t="shared" si="443"/>
        <v>-11.82</v>
      </c>
      <c r="AA312" s="75"/>
      <c r="AB312" s="65"/>
      <c r="AC312" s="40"/>
      <c r="AD312" s="31"/>
    </row>
    <row r="313" spans="1:30" ht="12.75" customHeight="1">
      <c r="A313" s="1">
        <v>8295</v>
      </c>
      <c r="B313" s="1">
        <f t="shared" si="421"/>
        <v>-6345</v>
      </c>
      <c r="C313" s="2">
        <v>21.9</v>
      </c>
      <c r="F313" s="18">
        <f t="shared" si="425"/>
        <v>-3807.8834197787637</v>
      </c>
      <c r="G313" s="18">
        <f t="shared" si="426"/>
        <v>-3798.3357348814679</v>
      </c>
      <c r="H313" s="14">
        <f t="shared" si="441"/>
        <v>20.85</v>
      </c>
      <c r="I313" s="18">
        <f t="shared" si="444"/>
        <v>25.150000000000002</v>
      </c>
      <c r="J313" s="18">
        <f t="shared" si="445"/>
        <v>29.905555555555551</v>
      </c>
      <c r="K313" s="87">
        <f t="shared" si="455"/>
        <v>-4.3000000000000007</v>
      </c>
      <c r="L313" s="88">
        <f t="shared" si="456"/>
        <v>-9.05555555555555</v>
      </c>
      <c r="P313" s="37">
        <f t="shared" si="427"/>
        <v>1</v>
      </c>
      <c r="Q313" s="40" t="str">
        <f t="shared" si="447"/>
        <v xml:space="preserve"> </v>
      </c>
      <c r="R313" s="40">
        <f t="shared" si="448"/>
        <v>17.233333333333338</v>
      </c>
      <c r="S313" s="73"/>
      <c r="T313" s="93">
        <f t="shared" si="431"/>
        <v>-0.29956546599910083</v>
      </c>
      <c r="U313" s="78">
        <f t="shared" ref="U313" si="493">U312</f>
        <v>2</v>
      </c>
      <c r="V313" s="65">
        <f t="shared" si="434"/>
        <v>-0.79839438004023733</v>
      </c>
      <c r="W313" s="65">
        <f t="shared" si="435"/>
        <v>4.99</v>
      </c>
      <c r="X313" s="78">
        <f t="shared" si="439"/>
        <v>0</v>
      </c>
      <c r="Y313" s="78">
        <f t="shared" si="423"/>
        <v>-0.99655114022309654</v>
      </c>
      <c r="Z313" s="78">
        <f t="shared" si="443"/>
        <v>-11.82</v>
      </c>
      <c r="AA313" s="75"/>
      <c r="AB313" s="65"/>
      <c r="AC313" s="40"/>
      <c r="AD313" s="31"/>
    </row>
    <row r="314" spans="1:30" ht="12.75" customHeight="1">
      <c r="A314" s="1">
        <v>8285</v>
      </c>
      <c r="B314" s="1">
        <f t="shared" si="421"/>
        <v>-6335</v>
      </c>
      <c r="C314" s="2">
        <v>20.8</v>
      </c>
      <c r="F314" s="18">
        <f t="shared" si="425"/>
        <v>-3788.7880499841704</v>
      </c>
      <c r="G314" s="18">
        <f t="shared" si="426"/>
        <v>-3779.2403650868746</v>
      </c>
      <c r="H314" s="14">
        <f t="shared" si="441"/>
        <v>17.350000000000001</v>
      </c>
      <c r="I314" s="18">
        <f t="shared" si="444"/>
        <v>19.233333333333334</v>
      </c>
      <c r="J314" s="18">
        <f t="shared" si="445"/>
        <v>28.038888888888888</v>
      </c>
      <c r="K314" s="87">
        <f t="shared" si="455"/>
        <v>-1.8833333333333329</v>
      </c>
      <c r="L314" s="88">
        <f t="shared" si="456"/>
        <v>-10.688888888888886</v>
      </c>
      <c r="P314" s="37">
        <f t="shared" si="427"/>
        <v>2</v>
      </c>
      <c r="Q314" s="40" t="str">
        <f t="shared" si="447"/>
        <v xml:space="preserve"> </v>
      </c>
      <c r="R314" s="40">
        <f t="shared" si="448"/>
        <v>17.233333333333338</v>
      </c>
      <c r="S314" s="73"/>
      <c r="T314" s="93">
        <f t="shared" si="431"/>
        <v>0.97603656729357191</v>
      </c>
      <c r="U314" s="78">
        <f t="shared" ref="U314" si="494">U313</f>
        <v>2</v>
      </c>
      <c r="V314" s="65">
        <f t="shared" si="434"/>
        <v>-0.7501228423754982</v>
      </c>
      <c r="W314" s="65">
        <f t="shared" si="435"/>
        <v>4.99</v>
      </c>
      <c r="X314" s="78">
        <f t="shared" si="439"/>
        <v>0</v>
      </c>
      <c r="Y314" s="78">
        <f t="shared" si="423"/>
        <v>-0.81674153884811185</v>
      </c>
      <c r="Z314" s="78">
        <f t="shared" si="443"/>
        <v>-11.82</v>
      </c>
      <c r="AA314" s="75"/>
      <c r="AB314" s="65"/>
      <c r="AC314" s="40"/>
      <c r="AD314" s="31"/>
    </row>
    <row r="315" spans="1:30" ht="12.75" customHeight="1">
      <c r="A315" s="1">
        <v>8275</v>
      </c>
      <c r="B315" s="1">
        <f t="shared" si="421"/>
        <v>-6325</v>
      </c>
      <c r="C315" s="2">
        <v>27.7</v>
      </c>
      <c r="F315" s="18">
        <f t="shared" si="425"/>
        <v>-3769.692680189577</v>
      </c>
      <c r="G315" s="18">
        <f t="shared" si="426"/>
        <v>-3760.1449952922812</v>
      </c>
      <c r="H315" s="14">
        <f t="shared" si="441"/>
        <v>19.5</v>
      </c>
      <c r="I315" s="18">
        <f t="shared" si="444"/>
        <v>21.7</v>
      </c>
      <c r="J315" s="18">
        <f t="shared" si="445"/>
        <v>26.444444444444443</v>
      </c>
      <c r="K315" s="87">
        <f t="shared" si="455"/>
        <v>-2.1999999999999993</v>
      </c>
      <c r="L315" s="88">
        <f t="shared" si="456"/>
        <v>-6.9444444444444429</v>
      </c>
      <c r="P315" s="37">
        <f t="shared" si="427"/>
        <v>3</v>
      </c>
      <c r="Q315" s="40" t="str">
        <f t="shared" si="447"/>
        <v xml:space="preserve"> </v>
      </c>
      <c r="R315" s="40">
        <f t="shared" si="448"/>
        <v>8.3111111111111136</v>
      </c>
      <c r="S315" s="73"/>
      <c r="T315" s="93">
        <f t="shared" si="431"/>
        <v>-0.67647110129439492</v>
      </c>
      <c r="U315" s="78">
        <f t="shared" ref="U315" si="495">U314</f>
        <v>2</v>
      </c>
      <c r="V315" s="65">
        <f t="shared" si="434"/>
        <v>0.4972906278382469</v>
      </c>
      <c r="W315" s="65">
        <f t="shared" si="435"/>
        <v>4.99</v>
      </c>
      <c r="X315" s="78">
        <f t="shared" si="439"/>
        <v>0</v>
      </c>
      <c r="Y315" s="78">
        <f t="shared" si="423"/>
        <v>-0.25476949437499252</v>
      </c>
      <c r="Z315" s="78">
        <f t="shared" si="443"/>
        <v>-11.82</v>
      </c>
      <c r="AA315" s="75"/>
      <c r="AB315" s="65"/>
      <c r="AC315" s="40"/>
      <c r="AD315" s="31"/>
    </row>
    <row r="316" spans="1:30" ht="12.75" customHeight="1">
      <c r="A316" s="1">
        <v>8265</v>
      </c>
      <c r="B316" s="1">
        <f t="shared" si="421"/>
        <v>-6315</v>
      </c>
      <c r="C316" s="2">
        <v>41.1</v>
      </c>
      <c r="F316" s="18">
        <f t="shared" si="425"/>
        <v>-3750.5973103949837</v>
      </c>
      <c r="G316" s="18">
        <f t="shared" si="426"/>
        <v>-3741.0496254976879</v>
      </c>
      <c r="H316" s="14">
        <f t="shared" si="441"/>
        <v>28.25</v>
      </c>
      <c r="I316" s="18">
        <f t="shared" si="444"/>
        <v>25.283333333333331</v>
      </c>
      <c r="J316" s="18">
        <f t="shared" si="445"/>
        <v>23.894444444444446</v>
      </c>
      <c r="K316" s="87">
        <f t="shared" si="455"/>
        <v>2.9666666666666686</v>
      </c>
      <c r="L316" s="88">
        <f t="shared" si="456"/>
        <v>4.3555555555555543</v>
      </c>
      <c r="P316" s="37">
        <f t="shared" si="427"/>
        <v>4</v>
      </c>
      <c r="Q316" s="40" t="str">
        <f t="shared" si="447"/>
        <v xml:space="preserve"> </v>
      </c>
      <c r="R316" s="40">
        <f t="shared" si="448"/>
        <v>8.9944444444444471</v>
      </c>
      <c r="S316" s="73"/>
      <c r="T316" s="93">
        <f t="shared" si="431"/>
        <v>-0.2995654659990129</v>
      </c>
      <c r="U316" s="78">
        <f t="shared" ref="U316" si="496">U315</f>
        <v>2</v>
      </c>
      <c r="V316" s="65">
        <f t="shared" si="434"/>
        <v>0.94973824603760637</v>
      </c>
      <c r="W316" s="65">
        <f t="shared" si="435"/>
        <v>4.99</v>
      </c>
      <c r="X316" s="78">
        <f t="shared" si="439"/>
        <v>0</v>
      </c>
      <c r="Y316" s="78">
        <f t="shared" si="423"/>
        <v>0.42641202796371741</v>
      </c>
      <c r="Z316" s="78">
        <f t="shared" si="443"/>
        <v>-11.82</v>
      </c>
      <c r="AA316" s="75"/>
      <c r="AB316" s="65"/>
      <c r="AC316" s="40"/>
      <c r="AD316" s="31"/>
    </row>
    <row r="317" spans="1:30" ht="12.75" customHeight="1">
      <c r="A317" s="1">
        <v>8255</v>
      </c>
      <c r="B317" s="1">
        <f t="shared" si="421"/>
        <v>-6305</v>
      </c>
      <c r="C317" s="2">
        <v>46</v>
      </c>
      <c r="F317" s="18">
        <f t="shared" si="425"/>
        <v>-3731.5019406003903</v>
      </c>
      <c r="G317" s="86">
        <f t="shared" si="426"/>
        <v>-3721.9542557030945</v>
      </c>
      <c r="H317" s="14">
        <f t="shared" si="441"/>
        <v>28.1</v>
      </c>
      <c r="I317" s="18">
        <f t="shared" si="444"/>
        <v>24.45</v>
      </c>
      <c r="J317" s="18">
        <f t="shared" si="445"/>
        <v>20.55</v>
      </c>
      <c r="K317" s="87">
        <f t="shared" si="455"/>
        <v>3.6500000000000021</v>
      </c>
      <c r="L317" s="88">
        <f t="shared" si="456"/>
        <v>7.5500000000000007</v>
      </c>
      <c r="P317" s="37">
        <f t="shared" si="427"/>
        <v>5</v>
      </c>
      <c r="Q317" s="40" t="str">
        <f t="shared" si="447"/>
        <v xml:space="preserve"> </v>
      </c>
      <c r="R317" s="40">
        <f t="shared" si="448"/>
        <v>8.9944444444444471</v>
      </c>
      <c r="S317" s="73"/>
      <c r="T317" s="93">
        <f t="shared" si="431"/>
        <v>0.97603656729355193</v>
      </c>
      <c r="U317" s="78">
        <f t="shared" ref="U317" si="497">U316</f>
        <v>2</v>
      </c>
      <c r="V317" s="65">
        <f t="shared" si="434"/>
        <v>-0.11606007020588102</v>
      </c>
      <c r="W317" s="65">
        <f t="shared" si="435"/>
        <v>4.99</v>
      </c>
      <c r="X317" s="78">
        <f t="shared" si="439"/>
        <v>0</v>
      </c>
      <c r="Y317" s="78">
        <f t="shared" si="423"/>
        <v>0.90807062337640077</v>
      </c>
      <c r="Z317" s="78">
        <f t="shared" si="443"/>
        <v>-11.82</v>
      </c>
      <c r="AA317" s="75"/>
      <c r="AB317" s="65"/>
      <c r="AC317" s="40"/>
      <c r="AD317" s="31"/>
    </row>
    <row r="318" spans="1:30" ht="12.75" customHeight="1">
      <c r="A318" s="1">
        <v>8245</v>
      </c>
      <c r="B318" s="1">
        <f t="shared" si="421"/>
        <v>-6295</v>
      </c>
      <c r="C318" s="2">
        <v>47.3</v>
      </c>
      <c r="F318" s="18">
        <f t="shared" si="425"/>
        <v>-3712.4065708057969</v>
      </c>
      <c r="G318" s="86">
        <f t="shared" si="426"/>
        <v>-3702.8588859085012</v>
      </c>
      <c r="H318" s="14">
        <f t="shared" si="441"/>
        <v>17</v>
      </c>
      <c r="I318" s="18">
        <f t="shared" si="444"/>
        <v>23.483333333333334</v>
      </c>
      <c r="J318" s="18">
        <f t="shared" si="445"/>
        <v>17.727777777777774</v>
      </c>
      <c r="K318" s="87">
        <f t="shared" si="455"/>
        <v>-6.4833333333333343</v>
      </c>
      <c r="L318" s="88">
        <f t="shared" si="456"/>
        <v>-0.7277777777777743</v>
      </c>
      <c r="P318" s="37">
        <f t="shared" si="427"/>
        <v>6</v>
      </c>
      <c r="Q318" s="40" t="str">
        <f t="shared" si="447"/>
        <v xml:space="preserve"> </v>
      </c>
      <c r="R318" s="40">
        <f t="shared" si="448"/>
        <v>8.9944444444444471</v>
      </c>
      <c r="S318" s="73"/>
      <c r="T318" s="93">
        <f t="shared" si="431"/>
        <v>-0.67647110129446275</v>
      </c>
      <c r="U318" s="78">
        <f t="shared" ref="U318" si="498">U317</f>
        <v>2</v>
      </c>
      <c r="V318" s="65">
        <f t="shared" si="434"/>
        <v>-0.99632544568767045</v>
      </c>
      <c r="W318" s="65">
        <f t="shared" si="435"/>
        <v>4.99</v>
      </c>
      <c r="X318" s="78">
        <f t="shared" si="439"/>
        <v>0</v>
      </c>
      <c r="Y318" s="78">
        <f t="shared" si="423"/>
        <v>0.96483288203044149</v>
      </c>
      <c r="Z318" s="78">
        <f t="shared" si="443"/>
        <v>-11.82</v>
      </c>
      <c r="AA318" s="75"/>
      <c r="AB318" s="65"/>
      <c r="AC318" s="40"/>
      <c r="AD318" s="31"/>
    </row>
    <row r="319" spans="1:30" ht="12.75" customHeight="1">
      <c r="A319" s="1">
        <v>8235</v>
      </c>
      <c r="B319" s="1">
        <f t="shared" si="421"/>
        <v>-6285</v>
      </c>
      <c r="C319" s="2">
        <v>54.3</v>
      </c>
      <c r="F319" s="18">
        <f t="shared" si="425"/>
        <v>-3693.3112010112036</v>
      </c>
      <c r="G319" s="18">
        <f t="shared" si="426"/>
        <v>-3683.7635161139078</v>
      </c>
      <c r="H319" s="14">
        <f t="shared" si="441"/>
        <v>25.35</v>
      </c>
      <c r="I319" s="18">
        <f t="shared" si="444"/>
        <v>21.25</v>
      </c>
      <c r="J319" s="18">
        <f t="shared" si="445"/>
        <v>16.355555555555554</v>
      </c>
      <c r="K319" s="87">
        <f t="shared" si="455"/>
        <v>4.1000000000000014</v>
      </c>
      <c r="L319" s="88">
        <f t="shared" si="456"/>
        <v>8.9944444444444471</v>
      </c>
      <c r="P319" s="37">
        <f t="shared" si="427"/>
        <v>7</v>
      </c>
      <c r="Q319" s="40">
        <f t="shared" si="447"/>
        <v>8.9944444444444471</v>
      </c>
      <c r="R319" s="40">
        <f t="shared" si="448"/>
        <v>8.9944444444444471</v>
      </c>
      <c r="S319" s="73"/>
      <c r="T319" s="93">
        <f t="shared" si="431"/>
        <v>-0.29956546599914197</v>
      </c>
      <c r="U319" s="78">
        <f t="shared" ref="U319" si="499">U318</f>
        <v>2</v>
      </c>
      <c r="V319" s="65">
        <f t="shared" si="434"/>
        <v>-0.28387086532025047</v>
      </c>
      <c r="W319" s="65">
        <f t="shared" si="435"/>
        <v>4.99</v>
      </c>
      <c r="X319" s="78">
        <f t="shared" si="439"/>
        <v>0</v>
      </c>
      <c r="Y319" s="78">
        <f t="shared" si="423"/>
        <v>0.57013911225937042</v>
      </c>
      <c r="Z319" s="78">
        <f t="shared" si="443"/>
        <v>-11.82</v>
      </c>
      <c r="AA319" s="75"/>
      <c r="AB319" s="65"/>
      <c r="AC319" s="40"/>
      <c r="AD319" s="31"/>
    </row>
    <row r="320" spans="1:30" ht="12.75" customHeight="1">
      <c r="A320" s="1">
        <v>8225</v>
      </c>
      <c r="B320" s="1">
        <f t="shared" si="421"/>
        <v>-6275</v>
      </c>
      <c r="C320" s="2">
        <v>51.3</v>
      </c>
      <c r="F320" s="18">
        <f t="shared" si="425"/>
        <v>-3674.2158312166102</v>
      </c>
      <c r="G320" s="18">
        <f t="shared" si="426"/>
        <v>-3664.6681463193145</v>
      </c>
      <c r="H320" s="14">
        <f t="shared" si="441"/>
        <v>21.4</v>
      </c>
      <c r="I320" s="18">
        <f t="shared" si="444"/>
        <v>17.966666666666665</v>
      </c>
      <c r="J320" s="18">
        <f t="shared" si="445"/>
        <v>16.433333333333334</v>
      </c>
      <c r="K320" s="87">
        <f t="shared" si="455"/>
        <v>3.4333333333333336</v>
      </c>
      <c r="L320" s="88">
        <f t="shared" si="456"/>
        <v>4.966666666666665</v>
      </c>
      <c r="P320" s="37">
        <f t="shared" si="427"/>
        <v>8</v>
      </c>
      <c r="Q320" s="40" t="str">
        <f t="shared" si="447"/>
        <v xml:space="preserve"> </v>
      </c>
      <c r="R320" s="40">
        <f t="shared" si="448"/>
        <v>8.9944444444444471</v>
      </c>
      <c r="S320" s="73"/>
      <c r="T320" s="93">
        <f t="shared" si="431"/>
        <v>0.97603656729355659</v>
      </c>
      <c r="U320" s="78">
        <f t="shared" ref="U320" si="500">U319</f>
        <v>2</v>
      </c>
      <c r="V320" s="65">
        <f t="shared" si="434"/>
        <v>0.88237799886940793</v>
      </c>
      <c r="W320" s="65">
        <f t="shared" si="435"/>
        <v>4.99</v>
      </c>
      <c r="X320" s="78">
        <f t="shared" si="439"/>
        <v>0</v>
      </c>
      <c r="Y320" s="78">
        <f t="shared" si="423"/>
        <v>-9.132908452830292E-2</v>
      </c>
      <c r="Z320" s="78">
        <f t="shared" si="443"/>
        <v>-11.82</v>
      </c>
      <c r="AA320" s="75"/>
      <c r="AB320" s="65"/>
      <c r="AC320" s="40"/>
      <c r="AD320" s="31"/>
    </row>
    <row r="321" spans="1:30" ht="12.75" customHeight="1">
      <c r="A321" s="1">
        <v>8215</v>
      </c>
      <c r="B321" s="1">
        <f t="shared" si="421"/>
        <v>-6265</v>
      </c>
      <c r="C321" s="2">
        <v>40.9</v>
      </c>
      <c r="F321" s="18">
        <f t="shared" si="425"/>
        <v>-3655.1204614220169</v>
      </c>
      <c r="G321" s="18">
        <f t="shared" si="426"/>
        <v>-3645.5727765247211</v>
      </c>
      <c r="H321" s="14">
        <f t="shared" si="441"/>
        <v>7.15</v>
      </c>
      <c r="I321" s="18">
        <f t="shared" si="444"/>
        <v>7.9999999999999991</v>
      </c>
      <c r="J321" s="18">
        <f t="shared" si="445"/>
        <v>16.705555555555556</v>
      </c>
      <c r="K321" s="87">
        <f t="shared" si="455"/>
        <v>-0.84999999999999876</v>
      </c>
      <c r="L321" s="88">
        <f t="shared" si="456"/>
        <v>-9.5555555555555554</v>
      </c>
      <c r="P321" s="37">
        <f t="shared" si="427"/>
        <v>9</v>
      </c>
      <c r="Q321" s="40" t="str">
        <f t="shared" si="447"/>
        <v xml:space="preserve"> </v>
      </c>
      <c r="R321" s="40">
        <f t="shared" si="448"/>
        <v>8.9944444444444471</v>
      </c>
      <c r="S321" s="73"/>
      <c r="T321" s="93">
        <f t="shared" si="431"/>
        <v>-0.67647110129453059</v>
      </c>
      <c r="U321" s="78">
        <f t="shared" ref="U321" si="501">U320</f>
        <v>2</v>
      </c>
      <c r="V321" s="65">
        <f t="shared" si="434"/>
        <v>0.6380626207381771</v>
      </c>
      <c r="W321" s="65">
        <f t="shared" si="435"/>
        <v>4.99</v>
      </c>
      <c r="X321" s="78">
        <f t="shared" si="439"/>
        <v>0</v>
      </c>
      <c r="Y321" s="78">
        <f t="shared" si="423"/>
        <v>-0.71006338765546861</v>
      </c>
      <c r="Z321" s="78">
        <f t="shared" si="443"/>
        <v>-11.82</v>
      </c>
      <c r="AA321" s="75"/>
      <c r="AB321" s="65"/>
      <c r="AC321" s="40"/>
      <c r="AD321" s="31"/>
    </row>
    <row r="322" spans="1:30" ht="12.75" customHeight="1">
      <c r="A322" s="1">
        <v>8205</v>
      </c>
      <c r="B322" s="1">
        <f t="shared" ref="B322:B385" si="502">1950-A322</f>
        <v>-6255</v>
      </c>
      <c r="C322" s="2">
        <v>34.700000000000003</v>
      </c>
      <c r="F322" s="18">
        <f t="shared" si="425"/>
        <v>-3636.0250916274235</v>
      </c>
      <c r="G322" s="18">
        <f t="shared" si="426"/>
        <v>-3626.4774067301278</v>
      </c>
      <c r="H322" s="14">
        <f t="shared" si="441"/>
        <v>-4.5500000000000007</v>
      </c>
      <c r="I322" s="18">
        <f t="shared" si="444"/>
        <v>2.5333333333333332</v>
      </c>
      <c r="J322" s="18">
        <f t="shared" si="445"/>
        <v>17.43888888888889</v>
      </c>
      <c r="K322" s="87">
        <f t="shared" si="455"/>
        <v>-7.0833333333333339</v>
      </c>
      <c r="L322" s="88">
        <f t="shared" si="456"/>
        <v>-21.988888888888891</v>
      </c>
      <c r="P322" s="37">
        <f t="shared" si="427"/>
        <v>1</v>
      </c>
      <c r="Q322" s="40" t="str">
        <f t="shared" si="447"/>
        <v xml:space="preserve"> </v>
      </c>
      <c r="R322" s="40">
        <f t="shared" si="448"/>
        <v>17.2</v>
      </c>
      <c r="S322" s="73"/>
      <c r="T322" s="93">
        <f t="shared" si="431"/>
        <v>-0.29956546599905404</v>
      </c>
      <c r="U322" s="78">
        <f t="shared" ref="U322" si="503">U321</f>
        <v>2</v>
      </c>
      <c r="V322" s="65">
        <f t="shared" si="434"/>
        <v>-0.62625588340947003</v>
      </c>
      <c r="W322" s="65">
        <f t="shared" si="435"/>
        <v>4.99</v>
      </c>
      <c r="X322" s="78">
        <f t="shared" si="439"/>
        <v>0</v>
      </c>
      <c r="Y322" s="78">
        <f t="shared" ref="Y322:Y385" si="504" xml:space="preserve"> SIN((2*PI()*(G322-2000+Z322)/171.858328151339) + 3.421821408)</f>
        <v>-0.99655114022310187</v>
      </c>
      <c r="Z322" s="78">
        <f t="shared" si="443"/>
        <v>-11.82</v>
      </c>
      <c r="AA322" s="75"/>
      <c r="AB322" s="65"/>
      <c r="AC322" s="40"/>
      <c r="AD322" s="31"/>
    </row>
    <row r="323" spans="1:30" ht="12.75" customHeight="1">
      <c r="A323" s="1">
        <v>8195</v>
      </c>
      <c r="B323" s="1">
        <f t="shared" si="502"/>
        <v>-6245</v>
      </c>
      <c r="C323" s="2">
        <v>28.6</v>
      </c>
      <c r="F323" s="18">
        <f t="shared" si="425"/>
        <v>-3616.9297218328302</v>
      </c>
      <c r="G323" s="18">
        <f t="shared" si="426"/>
        <v>-3607.3820369355344</v>
      </c>
      <c r="H323" s="14">
        <f t="shared" si="441"/>
        <v>5</v>
      </c>
      <c r="I323" s="18">
        <f t="shared" si="444"/>
        <v>6.8833333333333337</v>
      </c>
      <c r="J323" s="18">
        <f t="shared" si="445"/>
        <v>17.355555555555554</v>
      </c>
      <c r="K323" s="87">
        <f t="shared" si="455"/>
        <v>-1.8833333333333337</v>
      </c>
      <c r="L323" s="88">
        <f t="shared" si="456"/>
        <v>-12.355555555555554</v>
      </c>
      <c r="P323" s="37">
        <f t="shared" si="427"/>
        <v>2</v>
      </c>
      <c r="Q323" s="40" t="str">
        <f t="shared" si="447"/>
        <v xml:space="preserve"> </v>
      </c>
      <c r="R323" s="40">
        <f t="shared" si="448"/>
        <v>19.594444444444445</v>
      </c>
      <c r="S323" s="73"/>
      <c r="T323" s="93">
        <f t="shared" si="431"/>
        <v>0.97603656729353649</v>
      </c>
      <c r="U323" s="78">
        <f t="shared" ref="U323" si="505">U322</f>
        <v>2</v>
      </c>
      <c r="V323" s="65">
        <f t="shared" si="434"/>
        <v>-0.88944544189842678</v>
      </c>
      <c r="W323" s="65">
        <f t="shared" si="435"/>
        <v>4.99</v>
      </c>
      <c r="X323" s="78">
        <f t="shared" si="439"/>
        <v>0</v>
      </c>
      <c r="Y323" s="78">
        <f t="shared" si="504"/>
        <v>-0.81674153884810785</v>
      </c>
      <c r="Z323" s="78">
        <f t="shared" si="443"/>
        <v>-11.82</v>
      </c>
      <c r="AA323" s="75"/>
      <c r="AB323" s="65"/>
      <c r="AC323" s="40"/>
      <c r="AD323" s="31"/>
    </row>
    <row r="324" spans="1:30" ht="12.75" customHeight="1">
      <c r="A324" s="1">
        <v>8185</v>
      </c>
      <c r="B324" s="1">
        <f t="shared" si="502"/>
        <v>-6235</v>
      </c>
      <c r="C324" s="2">
        <v>19.600000000000001</v>
      </c>
      <c r="F324" s="18">
        <f t="shared" ref="F324:F387" si="506">F323 + 19.0953697945932</f>
        <v>-3597.8343520382368</v>
      </c>
      <c r="G324" s="18">
        <f t="shared" ref="G324:G387" si="507">G323 + 19.0953697945932</f>
        <v>-3588.2866671409411</v>
      </c>
      <c r="H324" s="14">
        <f t="shared" si="441"/>
        <v>20.200000000000003</v>
      </c>
      <c r="I324" s="18">
        <f t="shared" si="444"/>
        <v>18.633333333333336</v>
      </c>
      <c r="J324" s="18">
        <f t="shared" si="445"/>
        <v>15.344444444444447</v>
      </c>
      <c r="K324" s="87">
        <f t="shared" si="455"/>
        <v>1.5666666666666664</v>
      </c>
      <c r="L324" s="88">
        <f t="shared" si="456"/>
        <v>4.8555555555555561</v>
      </c>
      <c r="P324" s="37">
        <f t="shared" ref="P324:P387" si="508">IF(P323=9, 1, P323+1)</f>
        <v>3</v>
      </c>
      <c r="Q324" s="40" t="str">
        <f t="shared" si="447"/>
        <v xml:space="preserve"> </v>
      </c>
      <c r="R324" s="40">
        <f t="shared" si="448"/>
        <v>19.594444444444445</v>
      </c>
      <c r="S324" s="73"/>
      <c r="T324" s="93">
        <f t="shared" si="431"/>
        <v>-0.67647110129451471</v>
      </c>
      <c r="U324" s="78">
        <f t="shared" ref="U324" si="509">U323</f>
        <v>2</v>
      </c>
      <c r="V324" s="65">
        <f t="shared" si="434"/>
        <v>0.26922721449650672</v>
      </c>
      <c r="W324" s="65">
        <f t="shared" si="435"/>
        <v>4.99</v>
      </c>
      <c r="X324" s="78">
        <f t="shared" si="439"/>
        <v>0</v>
      </c>
      <c r="Y324" s="78">
        <f t="shared" si="504"/>
        <v>-0.2547694943749309</v>
      </c>
      <c r="Z324" s="78">
        <f t="shared" si="443"/>
        <v>-11.82</v>
      </c>
      <c r="AA324" s="75"/>
      <c r="AB324" s="65"/>
      <c r="AC324" s="40"/>
      <c r="AD324" s="31"/>
    </row>
    <row r="325" spans="1:30" ht="12.75" customHeight="1">
      <c r="A325" s="1">
        <v>8175</v>
      </c>
      <c r="B325" s="1">
        <f t="shared" si="502"/>
        <v>-6225</v>
      </c>
      <c r="C325" s="2">
        <v>12.2</v>
      </c>
      <c r="F325" s="18">
        <f t="shared" si="506"/>
        <v>-3578.7389822436435</v>
      </c>
      <c r="G325" s="18">
        <f t="shared" si="507"/>
        <v>-3569.1912973463477</v>
      </c>
      <c r="H325" s="14">
        <f t="shared" si="441"/>
        <v>30.7</v>
      </c>
      <c r="I325" s="18">
        <f t="shared" si="444"/>
        <v>28.533333333333335</v>
      </c>
      <c r="J325" s="18">
        <f t="shared" si="445"/>
        <v>13.5</v>
      </c>
      <c r="K325" s="87">
        <f t="shared" si="455"/>
        <v>2.1666666666666643</v>
      </c>
      <c r="L325" s="88">
        <f t="shared" si="456"/>
        <v>17.2</v>
      </c>
      <c r="P325" s="37">
        <f t="shared" si="508"/>
        <v>4</v>
      </c>
      <c r="Q325" s="40" t="str">
        <f t="shared" si="447"/>
        <v xml:space="preserve"> </v>
      </c>
      <c r="R325" s="40">
        <f t="shared" si="448"/>
        <v>19.594444444444445</v>
      </c>
      <c r="S325" s="73"/>
      <c r="T325" s="93">
        <f t="shared" si="431"/>
        <v>-0.29956546599896616</v>
      </c>
      <c r="U325" s="78">
        <f t="shared" ref="U325" si="510">U324</f>
        <v>2</v>
      </c>
      <c r="V325" s="65">
        <f t="shared" si="434"/>
        <v>0.9975148405359221</v>
      </c>
      <c r="W325" s="65">
        <f t="shared" si="435"/>
        <v>4.99</v>
      </c>
      <c r="X325" s="78">
        <f t="shared" si="439"/>
        <v>0</v>
      </c>
      <c r="Y325" s="78">
        <f t="shared" si="504"/>
        <v>0.42641202796377503</v>
      </c>
      <c r="Z325" s="78">
        <f t="shared" si="443"/>
        <v>-11.82</v>
      </c>
      <c r="AA325" s="75"/>
      <c r="AB325" s="65"/>
      <c r="AC325" s="40"/>
      <c r="AD325" s="31"/>
    </row>
    <row r="326" spans="1:30" ht="12.75" customHeight="1">
      <c r="A326" s="1">
        <v>8165</v>
      </c>
      <c r="B326" s="1">
        <f t="shared" si="502"/>
        <v>-6215</v>
      </c>
      <c r="C326" s="2">
        <v>9.6</v>
      </c>
      <c r="F326" s="18">
        <f t="shared" si="506"/>
        <v>-3559.6436124490501</v>
      </c>
      <c r="G326" s="18">
        <f t="shared" si="507"/>
        <v>-3550.0959275517544</v>
      </c>
      <c r="H326" s="14">
        <f t="shared" si="441"/>
        <v>34.700000000000003</v>
      </c>
      <c r="I326" s="18">
        <f t="shared" si="444"/>
        <v>27.216666666666669</v>
      </c>
      <c r="J326" s="18">
        <f t="shared" si="445"/>
        <v>15.105555555555558</v>
      </c>
      <c r="K326" s="87">
        <f t="shared" si="455"/>
        <v>7.4833333333333343</v>
      </c>
      <c r="L326" s="88">
        <f t="shared" si="456"/>
        <v>19.594444444444445</v>
      </c>
      <c r="P326" s="37">
        <f t="shared" si="508"/>
        <v>5</v>
      </c>
      <c r="Q326" s="40">
        <f t="shared" si="447"/>
        <v>19.594444444444445</v>
      </c>
      <c r="R326" s="40">
        <f t="shared" si="448"/>
        <v>19.594444444444445</v>
      </c>
      <c r="S326" s="73"/>
      <c r="T326" s="93">
        <f t="shared" si="431"/>
        <v>0.97603656729351651</v>
      </c>
      <c r="U326" s="78">
        <f t="shared" ref="U326" si="511">U325</f>
        <v>2</v>
      </c>
      <c r="V326" s="65">
        <f t="shared" si="434"/>
        <v>0.13118115116701898</v>
      </c>
      <c r="W326" s="65">
        <f t="shared" si="435"/>
        <v>4.99</v>
      </c>
      <c r="X326" s="78">
        <f t="shared" si="439"/>
        <v>0</v>
      </c>
      <c r="Y326" s="78">
        <f t="shared" si="504"/>
        <v>0.90807062337642741</v>
      </c>
      <c r="Z326" s="78">
        <f t="shared" si="443"/>
        <v>-11.82</v>
      </c>
      <c r="AA326" s="75"/>
      <c r="AB326" s="65"/>
      <c r="AC326" s="40"/>
      <c r="AD326" s="31"/>
    </row>
    <row r="327" spans="1:30" ht="12.75" customHeight="1">
      <c r="A327" s="1">
        <v>8155</v>
      </c>
      <c r="B327" s="1">
        <f t="shared" si="502"/>
        <v>-6205</v>
      </c>
      <c r="C327" s="2">
        <v>11.8</v>
      </c>
      <c r="F327" s="18">
        <f t="shared" si="506"/>
        <v>-3540.5482426544568</v>
      </c>
      <c r="G327" s="18">
        <f t="shared" si="507"/>
        <v>-3531.000557757161</v>
      </c>
      <c r="H327" s="14">
        <f t="shared" si="441"/>
        <v>16.25</v>
      </c>
      <c r="I327" s="18">
        <f t="shared" si="444"/>
        <v>19.400000000000002</v>
      </c>
      <c r="J327" s="18">
        <f t="shared" si="445"/>
        <v>19.066666666666666</v>
      </c>
      <c r="K327" s="87">
        <f t="shared" si="455"/>
        <v>-3.1500000000000021</v>
      </c>
      <c r="L327" s="88">
        <f t="shared" si="456"/>
        <v>-2.8166666666666664</v>
      </c>
      <c r="P327" s="37">
        <f t="shared" si="508"/>
        <v>6</v>
      </c>
      <c r="Q327" s="40" t="str">
        <f t="shared" si="447"/>
        <v xml:space="preserve"> </v>
      </c>
      <c r="R327" s="40">
        <f t="shared" si="448"/>
        <v>19.594444444444445</v>
      </c>
      <c r="S327" s="73"/>
      <c r="T327" s="93">
        <f t="shared" ref="T327:T390" si="512" xml:space="preserve"> SIN((2*PI()*(G327-2000+U327)/57.2861093837796) + 0.840686201)</f>
        <v>-0.67647110129458254</v>
      </c>
      <c r="U327" s="78">
        <f t="shared" ref="U327" si="513">U326</f>
        <v>2</v>
      </c>
      <c r="V327" s="65">
        <f t="shared" si="434"/>
        <v>-0.94485794941994761</v>
      </c>
      <c r="W327" s="65">
        <f t="shared" si="435"/>
        <v>4.99</v>
      </c>
      <c r="X327" s="78">
        <f t="shared" si="439"/>
        <v>0</v>
      </c>
      <c r="Y327" s="78">
        <f t="shared" si="504"/>
        <v>0.96483288203043971</v>
      </c>
      <c r="Z327" s="78">
        <f t="shared" si="443"/>
        <v>-11.82</v>
      </c>
      <c r="AA327" s="75"/>
      <c r="AB327" s="65"/>
      <c r="AC327" s="40"/>
      <c r="AD327" s="31"/>
    </row>
    <row r="328" spans="1:30" ht="12.75" customHeight="1">
      <c r="A328" s="1">
        <v>8145</v>
      </c>
      <c r="B328" s="1">
        <f t="shared" si="502"/>
        <v>-6195</v>
      </c>
      <c r="C328" s="2">
        <v>19.7</v>
      </c>
      <c r="F328" s="18">
        <f t="shared" si="506"/>
        <v>-3521.4528728598634</v>
      </c>
      <c r="G328" s="18">
        <f t="shared" si="507"/>
        <v>-3511.9051879625677</v>
      </c>
      <c r="H328" s="14">
        <f t="shared" si="441"/>
        <v>7.25</v>
      </c>
      <c r="I328" s="18">
        <f t="shared" si="444"/>
        <v>9.4333333333333336</v>
      </c>
      <c r="J328" s="18">
        <f t="shared" si="445"/>
        <v>22.566666666666666</v>
      </c>
      <c r="K328" s="87">
        <f t="shared" si="455"/>
        <v>-2.1833333333333336</v>
      </c>
      <c r="L328" s="88">
        <f t="shared" si="456"/>
        <v>-15.316666666666666</v>
      </c>
      <c r="P328" s="37">
        <f t="shared" si="508"/>
        <v>7</v>
      </c>
      <c r="Q328" s="40" t="str">
        <f t="shared" si="447"/>
        <v xml:space="preserve"> </v>
      </c>
      <c r="R328" s="40">
        <f t="shared" si="448"/>
        <v>19.594444444444445</v>
      </c>
      <c r="S328" s="73"/>
      <c r="T328" s="93">
        <f t="shared" si="512"/>
        <v>-0.29956546599898676</v>
      </c>
      <c r="U328" s="78">
        <f t="shared" ref="U328" si="514">U327</f>
        <v>2</v>
      </c>
      <c r="V328" s="65">
        <f t="shared" ref="V328:V391" si="515" xml:space="preserve"> SIN((2*PI()*(G328-2000+X328)/87.6583) + W328)</f>
        <v>-0.51045272882919102</v>
      </c>
      <c r="W328" s="65">
        <f t="shared" ref="W328:W391" si="516">W327</f>
        <v>4.99</v>
      </c>
      <c r="X328" s="78">
        <f t="shared" si="439"/>
        <v>0</v>
      </c>
      <c r="Y328" s="78">
        <f t="shared" si="504"/>
        <v>0.57013911225931813</v>
      </c>
      <c r="Z328" s="78">
        <f t="shared" si="443"/>
        <v>-11.82</v>
      </c>
      <c r="AA328" s="75"/>
      <c r="AB328" s="65"/>
      <c r="AC328" s="40"/>
      <c r="AD328" s="31"/>
    </row>
    <row r="329" spans="1:30" ht="12.75" customHeight="1">
      <c r="A329" s="1">
        <v>8135</v>
      </c>
      <c r="B329" s="1">
        <f t="shared" si="502"/>
        <v>-6185</v>
      </c>
      <c r="C329" s="2">
        <v>28.5</v>
      </c>
      <c r="F329" s="18">
        <f t="shared" si="506"/>
        <v>-3502.3575030652701</v>
      </c>
      <c r="G329" s="18">
        <f t="shared" si="507"/>
        <v>-3492.8098181679743</v>
      </c>
      <c r="H329" s="14">
        <f t="shared" si="441"/>
        <v>4.8</v>
      </c>
      <c r="I329" s="18">
        <f t="shared" si="444"/>
        <v>11.216666666666669</v>
      </c>
      <c r="J329" s="18">
        <f t="shared" si="445"/>
        <v>25.738888888888891</v>
      </c>
      <c r="K329" s="87">
        <f t="shared" si="455"/>
        <v>-6.4166666666666687</v>
      </c>
      <c r="L329" s="88">
        <f t="shared" si="456"/>
        <v>-20.93888888888889</v>
      </c>
      <c r="P329" s="37">
        <f t="shared" si="508"/>
        <v>8</v>
      </c>
      <c r="Q329" s="40" t="str">
        <f t="shared" si="447"/>
        <v xml:space="preserve"> </v>
      </c>
      <c r="R329" s="40">
        <f t="shared" si="448"/>
        <v>19.594444444444445</v>
      </c>
      <c r="S329" s="73"/>
      <c r="T329" s="93">
        <f t="shared" si="512"/>
        <v>0.97603656729352117</v>
      </c>
      <c r="U329" s="78">
        <f t="shared" ref="U329" si="517">U328</f>
        <v>2</v>
      </c>
      <c r="V329" s="65">
        <f t="shared" si="515"/>
        <v>0.73995920045579755</v>
      </c>
      <c r="W329" s="65">
        <f t="shared" si="516"/>
        <v>4.99</v>
      </c>
      <c r="X329" s="78">
        <f t="shared" si="439"/>
        <v>0</v>
      </c>
      <c r="Y329" s="78">
        <f t="shared" si="504"/>
        <v>-9.1329084528338045E-2</v>
      </c>
      <c r="Z329" s="78">
        <f t="shared" si="443"/>
        <v>-11.82</v>
      </c>
      <c r="AA329" s="75"/>
      <c r="AB329" s="65"/>
      <c r="AC329" s="40"/>
      <c r="AD329" s="31"/>
    </row>
    <row r="330" spans="1:30" ht="12.75" customHeight="1">
      <c r="A330" s="1">
        <v>8125</v>
      </c>
      <c r="B330" s="1">
        <f t="shared" si="502"/>
        <v>-6175</v>
      </c>
      <c r="C330" s="2">
        <v>28.4</v>
      </c>
      <c r="F330" s="18">
        <f t="shared" si="506"/>
        <v>-3483.2621332706767</v>
      </c>
      <c r="G330" s="18">
        <f t="shared" si="507"/>
        <v>-3473.7144483733809</v>
      </c>
      <c r="H330" s="14">
        <f t="shared" si="441"/>
        <v>21.6</v>
      </c>
      <c r="I330" s="18">
        <f t="shared" si="444"/>
        <v>19.166666666666668</v>
      </c>
      <c r="J330" s="18">
        <f t="shared" si="445"/>
        <v>27.966666666666665</v>
      </c>
      <c r="K330" s="87">
        <f t="shared" si="455"/>
        <v>2.4333333333333336</v>
      </c>
      <c r="L330" s="88">
        <f t="shared" si="456"/>
        <v>-6.3666666666666636</v>
      </c>
      <c r="P330" s="37">
        <f t="shared" si="508"/>
        <v>9</v>
      </c>
      <c r="Q330" s="40" t="str">
        <f t="shared" si="447"/>
        <v xml:space="preserve"> </v>
      </c>
      <c r="R330" s="40">
        <f t="shared" si="448"/>
        <v>24.077777777777776</v>
      </c>
      <c r="S330" s="73"/>
      <c r="T330" s="93">
        <f t="shared" si="512"/>
        <v>-0.67647110129465038</v>
      </c>
      <c r="U330" s="78">
        <f t="shared" ref="U330" si="518">U329</f>
        <v>2</v>
      </c>
      <c r="V330" s="65">
        <f t="shared" si="515"/>
        <v>0.8074767349612848</v>
      </c>
      <c r="W330" s="65">
        <f t="shared" si="516"/>
        <v>4.99</v>
      </c>
      <c r="X330" s="78">
        <f t="shared" si="439"/>
        <v>0</v>
      </c>
      <c r="Y330" s="78">
        <f t="shared" si="504"/>
        <v>-0.71006338765549348</v>
      </c>
      <c r="Z330" s="78">
        <f t="shared" si="443"/>
        <v>-11.82</v>
      </c>
      <c r="AA330" s="75"/>
      <c r="AB330" s="65"/>
      <c r="AC330" s="40"/>
      <c r="AD330" s="31"/>
    </row>
    <row r="331" spans="1:30" ht="12.75" customHeight="1">
      <c r="A331" s="1">
        <v>8115</v>
      </c>
      <c r="B331" s="1">
        <f t="shared" si="502"/>
        <v>-6165</v>
      </c>
      <c r="C331" s="2">
        <v>18.2</v>
      </c>
      <c r="F331" s="18">
        <f t="shared" si="506"/>
        <v>-3464.1667634760834</v>
      </c>
      <c r="G331" s="18">
        <f t="shared" si="507"/>
        <v>-3454.6190785787876</v>
      </c>
      <c r="H331" s="14">
        <f t="shared" si="441"/>
        <v>31.1</v>
      </c>
      <c r="I331" s="18">
        <f t="shared" si="444"/>
        <v>29.733333333333334</v>
      </c>
      <c r="J331" s="18">
        <f t="shared" si="445"/>
        <v>26.516666666666666</v>
      </c>
      <c r="K331" s="87">
        <f t="shared" si="455"/>
        <v>1.3666666666666671</v>
      </c>
      <c r="L331" s="88">
        <f t="shared" si="456"/>
        <v>4.5833333333333357</v>
      </c>
      <c r="P331" s="37">
        <f t="shared" si="508"/>
        <v>1</v>
      </c>
      <c r="Q331" s="40" t="str">
        <f t="shared" si="447"/>
        <v xml:space="preserve"> </v>
      </c>
      <c r="R331" s="40">
        <f t="shared" si="448"/>
        <v>25.916666666666668</v>
      </c>
      <c r="S331" s="73"/>
      <c r="T331" s="93">
        <f t="shared" si="512"/>
        <v>-0.29956546599889883</v>
      </c>
      <c r="U331" s="78">
        <f t="shared" ref="U331" si="519">U330</f>
        <v>2</v>
      </c>
      <c r="V331" s="65">
        <f t="shared" si="515"/>
        <v>-0.41583325604025922</v>
      </c>
      <c r="W331" s="65">
        <f t="shared" si="516"/>
        <v>4.99</v>
      </c>
      <c r="X331" s="78">
        <f t="shared" ref="X331:X394" si="520">X330</f>
        <v>0</v>
      </c>
      <c r="Y331" s="78">
        <f t="shared" si="504"/>
        <v>-0.99655114022310476</v>
      </c>
      <c r="Z331" s="78">
        <f t="shared" si="443"/>
        <v>-11.82</v>
      </c>
      <c r="AA331" s="75"/>
      <c r="AB331" s="65"/>
      <c r="AC331" s="40"/>
      <c r="AD331" s="31"/>
    </row>
    <row r="332" spans="1:30" ht="12.75" customHeight="1">
      <c r="A332" s="1">
        <v>8105</v>
      </c>
      <c r="B332" s="1">
        <f t="shared" si="502"/>
        <v>-6155</v>
      </c>
      <c r="C332" s="2">
        <v>15.4</v>
      </c>
      <c r="F332" s="18">
        <f t="shared" si="506"/>
        <v>-3445.07139368149</v>
      </c>
      <c r="G332" s="18">
        <f t="shared" si="507"/>
        <v>-3435.5237087841942</v>
      </c>
      <c r="H332" s="14">
        <f t="shared" si="441"/>
        <v>36.5</v>
      </c>
      <c r="I332" s="18">
        <f t="shared" si="444"/>
        <v>38.783333333333331</v>
      </c>
      <c r="J332" s="18">
        <f t="shared" si="445"/>
        <v>25.200000000000003</v>
      </c>
      <c r="K332" s="87">
        <f t="shared" si="455"/>
        <v>-2.2833333333333314</v>
      </c>
      <c r="L332" s="88">
        <f t="shared" si="456"/>
        <v>11.299999999999997</v>
      </c>
      <c r="P332" s="37">
        <f t="shared" si="508"/>
        <v>2</v>
      </c>
      <c r="Q332" s="40" t="str">
        <f t="shared" si="447"/>
        <v xml:space="preserve"> </v>
      </c>
      <c r="R332" s="40">
        <f t="shared" si="448"/>
        <v>25.916666666666668</v>
      </c>
      <c r="S332" s="73"/>
      <c r="T332" s="93">
        <f t="shared" si="512"/>
        <v>0.97603656729352584</v>
      </c>
      <c r="U332" s="78">
        <f t="shared" ref="U332" si="521">U331</f>
        <v>2</v>
      </c>
      <c r="V332" s="65">
        <f t="shared" si="515"/>
        <v>-0.9743946670796827</v>
      </c>
      <c r="W332" s="65">
        <f t="shared" si="516"/>
        <v>4.99</v>
      </c>
      <c r="X332" s="78">
        <f t="shared" si="520"/>
        <v>0</v>
      </c>
      <c r="Y332" s="78">
        <f t="shared" si="504"/>
        <v>-0.8167415388480711</v>
      </c>
      <c r="Z332" s="78">
        <f t="shared" si="443"/>
        <v>-11.82</v>
      </c>
      <c r="AA332" s="75"/>
      <c r="AB332" s="65"/>
      <c r="AC332" s="40"/>
      <c r="AD332" s="31"/>
    </row>
    <row r="333" spans="1:30" ht="12.75" customHeight="1">
      <c r="A333" s="1">
        <v>8095</v>
      </c>
      <c r="B333" s="1">
        <f t="shared" si="502"/>
        <v>-6145</v>
      </c>
      <c r="C333" s="2">
        <v>34.9</v>
      </c>
      <c r="F333" s="18">
        <f t="shared" si="506"/>
        <v>-3425.9760238868967</v>
      </c>
      <c r="G333" s="18">
        <f t="shared" si="507"/>
        <v>-3416.4283389896009</v>
      </c>
      <c r="H333" s="14">
        <f t="shared" ref="H333:H396" si="522">AVERAGEIFS(SS,GregYr,"&gt;"&amp;F333,GregYr,"&lt;="&amp;F334)</f>
        <v>48.75</v>
      </c>
      <c r="I333" s="18">
        <f t="shared" si="444"/>
        <v>45.333333333333336</v>
      </c>
      <c r="J333" s="18">
        <f t="shared" si="445"/>
        <v>24.672222222222224</v>
      </c>
      <c r="K333" s="87">
        <f t="shared" si="455"/>
        <v>3.4166666666666643</v>
      </c>
      <c r="L333" s="88">
        <f t="shared" si="456"/>
        <v>24.077777777777776</v>
      </c>
      <c r="P333" s="37">
        <f t="shared" si="508"/>
        <v>3</v>
      </c>
      <c r="Q333" s="40" t="str">
        <f t="shared" si="447"/>
        <v xml:space="preserve"> </v>
      </c>
      <c r="R333" s="40">
        <f t="shared" si="448"/>
        <v>25.916666666666668</v>
      </c>
      <c r="S333" s="73"/>
      <c r="T333" s="93">
        <f t="shared" si="512"/>
        <v>-0.67647110129471832</v>
      </c>
      <c r="U333" s="78">
        <f t="shared" ref="U333" si="523">U332</f>
        <v>2</v>
      </c>
      <c r="V333" s="65">
        <f t="shared" si="515"/>
        <v>2.4705464951944794E-2</v>
      </c>
      <c r="W333" s="65">
        <f t="shared" si="516"/>
        <v>4.99</v>
      </c>
      <c r="X333" s="78">
        <f t="shared" si="520"/>
        <v>0</v>
      </c>
      <c r="Y333" s="78">
        <f t="shared" si="504"/>
        <v>-0.2547694943749243</v>
      </c>
      <c r="Z333" s="78">
        <f t="shared" ref="Z333:Z396" si="524">Z332</f>
        <v>-11.82</v>
      </c>
      <c r="AA333" s="75"/>
      <c r="AB333" s="65"/>
      <c r="AC333" s="40"/>
      <c r="AD333" s="31"/>
    </row>
    <row r="334" spans="1:30" ht="12.75" customHeight="1">
      <c r="A334" s="1">
        <v>8085</v>
      </c>
      <c r="B334" s="1">
        <f t="shared" si="502"/>
        <v>-6135</v>
      </c>
      <c r="C334" s="2">
        <v>61.2</v>
      </c>
      <c r="F334" s="18">
        <f t="shared" si="506"/>
        <v>-3406.8806540923033</v>
      </c>
      <c r="G334" s="18">
        <f t="shared" si="507"/>
        <v>-3397.3329691950075</v>
      </c>
      <c r="H334" s="14">
        <f t="shared" si="522"/>
        <v>50.75</v>
      </c>
      <c r="I334" s="18">
        <f t="shared" ref="I334:I397" si="525">AVERAGE(H333:H335)</f>
        <v>40.383333333333333</v>
      </c>
      <c r="J334" s="18">
        <f t="shared" ref="J334:J397" si="526">AVERAGE(H330:H338)</f>
        <v>24.833333333333332</v>
      </c>
      <c r="K334" s="87">
        <f t="shared" si="455"/>
        <v>10.366666666666667</v>
      </c>
      <c r="L334" s="88">
        <f t="shared" si="456"/>
        <v>25.916666666666668</v>
      </c>
      <c r="P334" s="37">
        <f t="shared" si="508"/>
        <v>4</v>
      </c>
      <c r="Q334" s="40">
        <f t="shared" si="447"/>
        <v>25.916666666666668</v>
      </c>
      <c r="R334" s="40">
        <f t="shared" si="448"/>
        <v>25.916666666666668</v>
      </c>
      <c r="S334" s="73"/>
      <c r="T334" s="93">
        <f t="shared" si="512"/>
        <v>-0.29956546599881095</v>
      </c>
      <c r="U334" s="78">
        <f t="shared" ref="U334" si="527">U333</f>
        <v>2</v>
      </c>
      <c r="V334" s="65">
        <f t="shared" si="515"/>
        <v>0.98431158705154831</v>
      </c>
      <c r="W334" s="65">
        <f t="shared" si="516"/>
        <v>4.99</v>
      </c>
      <c r="X334" s="78">
        <f t="shared" si="520"/>
        <v>0</v>
      </c>
      <c r="Y334" s="78">
        <f t="shared" si="504"/>
        <v>0.42641202796383265</v>
      </c>
      <c r="Z334" s="78">
        <f t="shared" si="524"/>
        <v>-11.82</v>
      </c>
      <c r="AA334" s="75"/>
      <c r="AB334" s="65"/>
      <c r="AC334" s="40"/>
      <c r="AD334" s="31"/>
    </row>
    <row r="335" spans="1:30" ht="12.75" customHeight="1">
      <c r="A335" s="1">
        <v>8075</v>
      </c>
      <c r="B335" s="1">
        <f t="shared" si="502"/>
        <v>-6125</v>
      </c>
      <c r="C335" s="2">
        <v>61.7</v>
      </c>
      <c r="F335" s="18">
        <f t="shared" si="506"/>
        <v>-3387.7852842977099</v>
      </c>
      <c r="G335" s="18">
        <f t="shared" si="507"/>
        <v>-3378.2375994004142</v>
      </c>
      <c r="H335" s="14">
        <f t="shared" si="522"/>
        <v>21.65</v>
      </c>
      <c r="I335" s="18">
        <f t="shared" si="525"/>
        <v>25.600000000000005</v>
      </c>
      <c r="J335" s="18">
        <f t="shared" si="526"/>
        <v>23.788888888888888</v>
      </c>
      <c r="K335" s="87">
        <f t="shared" si="455"/>
        <v>-3.9500000000000064</v>
      </c>
      <c r="L335" s="88">
        <f t="shared" si="456"/>
        <v>-2.1388888888888893</v>
      </c>
      <c r="P335" s="37">
        <f t="shared" si="508"/>
        <v>5</v>
      </c>
      <c r="Q335" s="40" t="str">
        <f t="shared" ref="Q335:Q398" si="528">IF(L335=R335, L335," ")</f>
        <v xml:space="preserve"> </v>
      </c>
      <c r="R335" s="40">
        <f t="shared" ref="R335:R398" si="529">MAX(L332:L338)</f>
        <v>25.916666666666668</v>
      </c>
      <c r="S335" s="73"/>
      <c r="T335" s="93">
        <f t="shared" si="512"/>
        <v>0.97603656729350585</v>
      </c>
      <c r="U335" s="78">
        <f t="shared" ref="U335" si="530">U334</f>
        <v>2</v>
      </c>
      <c r="V335" s="65">
        <f t="shared" si="515"/>
        <v>0.3704030365549526</v>
      </c>
      <c r="W335" s="65">
        <f t="shared" si="516"/>
        <v>4.99</v>
      </c>
      <c r="X335" s="78">
        <f t="shared" si="520"/>
        <v>0</v>
      </c>
      <c r="Y335" s="78">
        <f t="shared" si="504"/>
        <v>0.90807062337645417</v>
      </c>
      <c r="Z335" s="78">
        <f t="shared" si="524"/>
        <v>-11.82</v>
      </c>
      <c r="AA335" s="75"/>
      <c r="AB335" s="65"/>
      <c r="AC335" s="40"/>
      <c r="AD335" s="31"/>
    </row>
    <row r="336" spans="1:30" ht="12.75" customHeight="1">
      <c r="A336" s="1">
        <v>8065</v>
      </c>
      <c r="B336" s="1">
        <f t="shared" si="502"/>
        <v>-6115</v>
      </c>
      <c r="C336" s="2">
        <v>47.9</v>
      </c>
      <c r="F336" s="18">
        <f t="shared" si="506"/>
        <v>-3368.6899145031166</v>
      </c>
      <c r="G336" s="18">
        <f t="shared" si="507"/>
        <v>-3359.1422296058208</v>
      </c>
      <c r="H336" s="14">
        <f t="shared" si="522"/>
        <v>4.4000000000000004</v>
      </c>
      <c r="I336" s="18">
        <f t="shared" si="525"/>
        <v>9.5166666666666657</v>
      </c>
      <c r="J336" s="18">
        <f t="shared" si="526"/>
        <v>22.299999999999997</v>
      </c>
      <c r="K336" s="87">
        <f t="shared" si="455"/>
        <v>-5.1166666666666654</v>
      </c>
      <c r="L336" s="88">
        <f t="shared" si="456"/>
        <v>-17.899999999999999</v>
      </c>
      <c r="P336" s="37">
        <f t="shared" si="508"/>
        <v>6</v>
      </c>
      <c r="Q336" s="40" t="str">
        <f t="shared" si="528"/>
        <v xml:space="preserve"> </v>
      </c>
      <c r="R336" s="40">
        <f t="shared" si="529"/>
        <v>25.916666666666668</v>
      </c>
      <c r="S336" s="73"/>
      <c r="T336" s="93">
        <f t="shared" si="512"/>
        <v>-0.67647110129461863</v>
      </c>
      <c r="U336" s="78">
        <f t="shared" ref="U336" si="531">U335</f>
        <v>2</v>
      </c>
      <c r="V336" s="65">
        <f t="shared" si="515"/>
        <v>-0.83562961413567338</v>
      </c>
      <c r="W336" s="65">
        <f t="shared" si="516"/>
        <v>4.99</v>
      </c>
      <c r="X336" s="78">
        <f t="shared" si="520"/>
        <v>0</v>
      </c>
      <c r="Y336" s="78">
        <f t="shared" si="504"/>
        <v>0.96483288203042294</v>
      </c>
      <c r="Z336" s="78">
        <f t="shared" si="524"/>
        <v>-11.82</v>
      </c>
      <c r="AA336" s="75"/>
      <c r="AB336" s="65"/>
      <c r="AC336" s="40"/>
      <c r="AD336" s="31"/>
    </row>
    <row r="337" spans="1:30" ht="12.75" customHeight="1">
      <c r="A337" s="1">
        <v>8055</v>
      </c>
      <c r="B337" s="1">
        <f t="shared" si="502"/>
        <v>-6105</v>
      </c>
      <c r="C337" s="2">
        <v>39.299999999999997</v>
      </c>
      <c r="F337" s="18">
        <f t="shared" si="506"/>
        <v>-3349.5945447085232</v>
      </c>
      <c r="G337" s="18">
        <f t="shared" si="507"/>
        <v>-3340.0468598112275</v>
      </c>
      <c r="H337" s="14">
        <f t="shared" si="522"/>
        <v>2.5</v>
      </c>
      <c r="I337" s="18">
        <f t="shared" si="525"/>
        <v>4.3833333333333337</v>
      </c>
      <c r="J337" s="18">
        <f t="shared" si="526"/>
        <v>20.272222222222222</v>
      </c>
      <c r="K337" s="87">
        <f t="shared" si="455"/>
        <v>-1.8833333333333337</v>
      </c>
      <c r="L337" s="88">
        <f t="shared" si="456"/>
        <v>-17.772222222222222</v>
      </c>
      <c r="P337" s="37">
        <f t="shared" si="508"/>
        <v>7</v>
      </c>
      <c r="Q337" s="40" t="str">
        <f t="shared" si="528"/>
        <v xml:space="preserve"> </v>
      </c>
      <c r="R337" s="40">
        <f t="shared" si="529"/>
        <v>25.916666666666668</v>
      </c>
      <c r="S337" s="73"/>
      <c r="T337" s="93">
        <f t="shared" si="512"/>
        <v>-0.29956546599872302</v>
      </c>
      <c r="U337" s="78">
        <f t="shared" ref="U337" si="532">U336</f>
        <v>2</v>
      </c>
      <c r="V337" s="65">
        <f t="shared" si="515"/>
        <v>-0.70582971343159329</v>
      </c>
      <c r="W337" s="65">
        <f t="shared" si="516"/>
        <v>4.99</v>
      </c>
      <c r="X337" s="78">
        <f t="shared" si="520"/>
        <v>0</v>
      </c>
      <c r="Y337" s="78">
        <f t="shared" si="504"/>
        <v>0.57013911225931246</v>
      </c>
      <c r="Z337" s="78">
        <f t="shared" si="524"/>
        <v>-11.82</v>
      </c>
      <c r="AA337" s="75"/>
      <c r="AB337" s="65"/>
      <c r="AC337" s="40"/>
      <c r="AD337" s="31"/>
    </row>
    <row r="338" spans="1:30" ht="12.75" customHeight="1">
      <c r="A338" s="1">
        <v>8045</v>
      </c>
      <c r="B338" s="1">
        <f t="shared" si="502"/>
        <v>-6095</v>
      </c>
      <c r="C338" s="2">
        <v>33.1</v>
      </c>
      <c r="F338" s="18">
        <f t="shared" si="506"/>
        <v>-3330.4991749139299</v>
      </c>
      <c r="G338" s="18">
        <f t="shared" si="507"/>
        <v>-3320.9514900166341</v>
      </c>
      <c r="H338" s="14">
        <f t="shared" si="522"/>
        <v>6.25</v>
      </c>
      <c r="I338" s="18">
        <f t="shared" si="525"/>
        <v>6.9833333333333334</v>
      </c>
      <c r="J338" s="18">
        <f t="shared" si="526"/>
        <v>17.966666666666669</v>
      </c>
      <c r="K338" s="87">
        <f t="shared" si="455"/>
        <v>-0.73333333333333339</v>
      </c>
      <c r="L338" s="88">
        <f t="shared" si="456"/>
        <v>-11.716666666666669</v>
      </c>
      <c r="P338" s="37">
        <f t="shared" si="508"/>
        <v>8</v>
      </c>
      <c r="Q338" s="40" t="str">
        <f t="shared" si="528"/>
        <v xml:space="preserve"> </v>
      </c>
      <c r="R338" s="40">
        <f t="shared" si="529"/>
        <v>-2.1388888888888893</v>
      </c>
      <c r="S338" s="73"/>
      <c r="T338" s="93">
        <f t="shared" si="512"/>
        <v>0.97603656729348576</v>
      </c>
      <c r="U338" s="78">
        <f t="shared" ref="U338" si="533">U337</f>
        <v>2</v>
      </c>
      <c r="V338" s="65">
        <f t="shared" si="515"/>
        <v>0.55230538625738057</v>
      </c>
      <c r="W338" s="65">
        <f t="shared" si="516"/>
        <v>4.99</v>
      </c>
      <c r="X338" s="78">
        <f t="shared" si="520"/>
        <v>0</v>
      </c>
      <c r="Y338" s="78">
        <f t="shared" si="504"/>
        <v>-9.132908452840148E-2</v>
      </c>
      <c r="Z338" s="78">
        <f t="shared" si="524"/>
        <v>-11.82</v>
      </c>
      <c r="AA338" s="75"/>
      <c r="AB338" s="65"/>
      <c r="AC338" s="40"/>
      <c r="AD338" s="31"/>
    </row>
    <row r="339" spans="1:30" ht="12.75" customHeight="1">
      <c r="A339" s="1">
        <v>8035</v>
      </c>
      <c r="B339" s="1">
        <f t="shared" si="502"/>
        <v>-6085</v>
      </c>
      <c r="C339" s="2">
        <v>25.8</v>
      </c>
      <c r="F339" s="18">
        <f t="shared" si="506"/>
        <v>-3311.4038051193365</v>
      </c>
      <c r="G339" s="18">
        <f t="shared" si="507"/>
        <v>-3301.8561202220408</v>
      </c>
      <c r="H339" s="14">
        <f t="shared" si="522"/>
        <v>12.2</v>
      </c>
      <c r="I339" s="18">
        <f t="shared" si="525"/>
        <v>12.050000000000002</v>
      </c>
      <c r="J339" s="18">
        <f t="shared" si="526"/>
        <v>16.888888888888889</v>
      </c>
      <c r="K339" s="87">
        <f t="shared" si="455"/>
        <v>0.1499999999999968</v>
      </c>
      <c r="L339" s="88">
        <f t="shared" si="456"/>
        <v>-4.68888888888889</v>
      </c>
      <c r="P339" s="37">
        <f t="shared" si="508"/>
        <v>9</v>
      </c>
      <c r="Q339" s="40" t="str">
        <f t="shared" si="528"/>
        <v xml:space="preserve"> </v>
      </c>
      <c r="R339" s="40">
        <f t="shared" si="529"/>
        <v>-0.37222222222222001</v>
      </c>
      <c r="S339" s="73"/>
      <c r="T339" s="93">
        <f t="shared" si="512"/>
        <v>-0.67647110129468657</v>
      </c>
      <c r="U339" s="78">
        <f t="shared" ref="U339" si="534">U338</f>
        <v>2</v>
      </c>
      <c r="V339" s="65">
        <f t="shared" si="515"/>
        <v>0.927528366997175</v>
      </c>
      <c r="W339" s="65">
        <f t="shared" si="516"/>
        <v>4.99</v>
      </c>
      <c r="X339" s="78">
        <f t="shared" si="520"/>
        <v>0</v>
      </c>
      <c r="Y339" s="78">
        <f t="shared" si="504"/>
        <v>-0.71006338765551835</v>
      </c>
      <c r="Z339" s="78">
        <f t="shared" si="524"/>
        <v>-11.82</v>
      </c>
      <c r="AA339" s="75"/>
      <c r="AB339" s="65"/>
      <c r="AC339" s="40"/>
      <c r="AD339" s="31"/>
    </row>
    <row r="340" spans="1:30" ht="12.75" customHeight="1">
      <c r="A340" s="1">
        <v>8025</v>
      </c>
      <c r="B340" s="1">
        <f t="shared" si="502"/>
        <v>-6075</v>
      </c>
      <c r="C340" s="2">
        <v>21.8</v>
      </c>
      <c r="F340" s="18">
        <f t="shared" si="506"/>
        <v>-3292.3084353247432</v>
      </c>
      <c r="G340" s="18">
        <f t="shared" si="507"/>
        <v>-3282.7607504274474</v>
      </c>
      <c r="H340" s="14">
        <f t="shared" si="522"/>
        <v>17.700000000000003</v>
      </c>
      <c r="I340" s="18">
        <f t="shared" si="525"/>
        <v>16.05</v>
      </c>
      <c r="J340" s="18">
        <f t="shared" si="526"/>
        <v>20.372222222222224</v>
      </c>
      <c r="K340" s="87">
        <f t="shared" si="455"/>
        <v>1.6500000000000021</v>
      </c>
      <c r="L340" s="88">
        <f t="shared" si="456"/>
        <v>-2.6722222222222207</v>
      </c>
      <c r="P340" s="37">
        <f t="shared" si="508"/>
        <v>1</v>
      </c>
      <c r="Q340" s="40" t="str">
        <f t="shared" si="528"/>
        <v xml:space="preserve"> </v>
      </c>
      <c r="R340" s="40">
        <f t="shared" si="529"/>
        <v>6.4833333333333343</v>
      </c>
      <c r="S340" s="73"/>
      <c r="T340" s="93">
        <f t="shared" si="512"/>
        <v>-0.29956546599874362</v>
      </c>
      <c r="U340" s="78">
        <f t="shared" ref="U340" si="535">U339</f>
        <v>2</v>
      </c>
      <c r="V340" s="65">
        <f t="shared" si="515"/>
        <v>-0.1799900056296842</v>
      </c>
      <c r="W340" s="65">
        <f t="shared" si="516"/>
        <v>4.99</v>
      </c>
      <c r="X340" s="78">
        <f t="shared" si="520"/>
        <v>0</v>
      </c>
      <c r="Y340" s="78">
        <f t="shared" si="504"/>
        <v>-0.99655114022310776</v>
      </c>
      <c r="Z340" s="78">
        <f t="shared" si="524"/>
        <v>-11.82</v>
      </c>
      <c r="AA340" s="75"/>
      <c r="AB340" s="65"/>
      <c r="AC340" s="40"/>
      <c r="AD340" s="31"/>
    </row>
    <row r="341" spans="1:30" ht="12.75" customHeight="1">
      <c r="A341" s="1">
        <v>8015</v>
      </c>
      <c r="B341" s="1">
        <f t="shared" si="502"/>
        <v>-6065</v>
      </c>
      <c r="C341" s="2">
        <v>20.100000000000001</v>
      </c>
      <c r="F341" s="18">
        <f t="shared" si="506"/>
        <v>-3273.2130655301498</v>
      </c>
      <c r="G341" s="18">
        <f t="shared" si="507"/>
        <v>-3263.6653806328541</v>
      </c>
      <c r="H341" s="14">
        <f t="shared" si="522"/>
        <v>18.25</v>
      </c>
      <c r="I341" s="18">
        <f t="shared" si="525"/>
        <v>21.316666666666666</v>
      </c>
      <c r="J341" s="18">
        <f t="shared" si="526"/>
        <v>24.283333333333331</v>
      </c>
      <c r="K341" s="87">
        <f t="shared" ref="K341:K404" si="536">H341-I341</f>
        <v>-3.0666666666666664</v>
      </c>
      <c r="L341" s="88">
        <f t="shared" ref="L341:L404" si="537">H341-J341</f>
        <v>-6.0333333333333314</v>
      </c>
      <c r="P341" s="37">
        <f t="shared" si="508"/>
        <v>2</v>
      </c>
      <c r="Q341" s="40" t="str">
        <f t="shared" si="528"/>
        <v xml:space="preserve"> </v>
      </c>
      <c r="R341" s="40">
        <f t="shared" si="529"/>
        <v>14.583333333333336</v>
      </c>
      <c r="S341" s="73"/>
      <c r="T341" s="93">
        <f t="shared" si="512"/>
        <v>0.97603656729346577</v>
      </c>
      <c r="U341" s="78">
        <f t="shared" ref="U341" si="538">U340</f>
        <v>2</v>
      </c>
      <c r="V341" s="65">
        <f t="shared" si="515"/>
        <v>-0.99977742140848802</v>
      </c>
      <c r="W341" s="65">
        <f t="shared" si="516"/>
        <v>4.99</v>
      </c>
      <c r="X341" s="78">
        <f t="shared" si="520"/>
        <v>0</v>
      </c>
      <c r="Y341" s="78">
        <f t="shared" si="504"/>
        <v>-0.81674153884805079</v>
      </c>
      <c r="Z341" s="78">
        <f t="shared" si="524"/>
        <v>-11.82</v>
      </c>
      <c r="AA341" s="75"/>
      <c r="AB341" s="65"/>
      <c r="AC341" s="40"/>
      <c r="AD341" s="31"/>
    </row>
    <row r="342" spans="1:30" ht="12.75" customHeight="1">
      <c r="A342" s="1">
        <v>8005</v>
      </c>
      <c r="B342" s="1">
        <f t="shared" si="502"/>
        <v>-6055</v>
      </c>
      <c r="C342" s="2">
        <v>22.6</v>
      </c>
      <c r="F342" s="18">
        <f t="shared" si="506"/>
        <v>-3254.1176957355565</v>
      </c>
      <c r="G342" s="18">
        <f t="shared" si="507"/>
        <v>-3244.5700108382607</v>
      </c>
      <c r="H342" s="14">
        <f t="shared" si="522"/>
        <v>28</v>
      </c>
      <c r="I342" s="18">
        <f t="shared" si="525"/>
        <v>29.099999999999998</v>
      </c>
      <c r="J342" s="18">
        <f t="shared" si="526"/>
        <v>28.37222222222222</v>
      </c>
      <c r="K342" s="87">
        <f t="shared" si="536"/>
        <v>-1.0999999999999979</v>
      </c>
      <c r="L342" s="88">
        <f t="shared" si="537"/>
        <v>-0.37222222222222001</v>
      </c>
      <c r="P342" s="37">
        <f t="shared" si="508"/>
        <v>3</v>
      </c>
      <c r="Q342" s="40" t="str">
        <f t="shared" si="528"/>
        <v xml:space="preserve"> </v>
      </c>
      <c r="R342" s="40">
        <f t="shared" si="529"/>
        <v>14.583333333333336</v>
      </c>
      <c r="S342" s="73"/>
      <c r="T342" s="93">
        <f t="shared" si="512"/>
        <v>-0.67647110129475441</v>
      </c>
      <c r="U342" s="78">
        <f t="shared" ref="U342" si="539">U341</f>
        <v>2</v>
      </c>
      <c r="V342" s="65">
        <f t="shared" si="515"/>
        <v>-0.2213265733983022</v>
      </c>
      <c r="W342" s="65">
        <f t="shared" si="516"/>
        <v>4.99</v>
      </c>
      <c r="X342" s="78">
        <f t="shared" si="520"/>
        <v>0</v>
      </c>
      <c r="Y342" s="78">
        <f t="shared" si="504"/>
        <v>-0.25476949437486268</v>
      </c>
      <c r="Z342" s="78">
        <f t="shared" si="524"/>
        <v>-11.82</v>
      </c>
      <c r="AA342" s="75"/>
      <c r="AB342" s="65"/>
      <c r="AC342" s="40"/>
      <c r="AD342" s="31"/>
    </row>
    <row r="343" spans="1:30" ht="12.75" customHeight="1">
      <c r="A343" s="1">
        <v>7995</v>
      </c>
      <c r="B343" s="1">
        <f t="shared" si="502"/>
        <v>-6045</v>
      </c>
      <c r="C343" s="2">
        <v>31.7</v>
      </c>
      <c r="F343" s="18">
        <f t="shared" si="506"/>
        <v>-3235.0223259409631</v>
      </c>
      <c r="G343" s="18">
        <f t="shared" si="507"/>
        <v>-3225.4746410436674</v>
      </c>
      <c r="H343" s="14">
        <f t="shared" si="522"/>
        <v>41.05</v>
      </c>
      <c r="I343" s="18">
        <f t="shared" si="525"/>
        <v>40.68333333333333</v>
      </c>
      <c r="J343" s="18">
        <f t="shared" si="526"/>
        <v>34.566666666666663</v>
      </c>
      <c r="K343" s="87">
        <f t="shared" si="536"/>
        <v>0.36666666666666714</v>
      </c>
      <c r="L343" s="88">
        <f t="shared" si="537"/>
        <v>6.4833333333333343</v>
      </c>
      <c r="P343" s="37">
        <f t="shared" si="508"/>
        <v>4</v>
      </c>
      <c r="Q343" s="40" t="str">
        <f t="shared" si="528"/>
        <v xml:space="preserve"> </v>
      </c>
      <c r="R343" s="40">
        <f t="shared" si="529"/>
        <v>14.583333333333336</v>
      </c>
      <c r="S343" s="73"/>
      <c r="T343" s="93">
        <f t="shared" si="512"/>
        <v>-0.29956546599865574</v>
      </c>
      <c r="U343" s="78">
        <f t="shared" ref="U343" si="540">U342</f>
        <v>2</v>
      </c>
      <c r="V343" s="65">
        <f t="shared" si="515"/>
        <v>0.91093562384215976</v>
      </c>
      <c r="W343" s="65">
        <f t="shared" si="516"/>
        <v>4.99</v>
      </c>
      <c r="X343" s="78">
        <f t="shared" si="520"/>
        <v>0</v>
      </c>
      <c r="Y343" s="78">
        <f t="shared" si="504"/>
        <v>0.42641202796383887</v>
      </c>
      <c r="Z343" s="78">
        <f t="shared" si="524"/>
        <v>-11.82</v>
      </c>
      <c r="AA343" s="75"/>
      <c r="AB343" s="65"/>
      <c r="AC343" s="40"/>
      <c r="AD343" s="31"/>
    </row>
    <row r="344" spans="1:30" ht="12.75" customHeight="1">
      <c r="A344" s="1">
        <v>7985</v>
      </c>
      <c r="B344" s="1">
        <f t="shared" si="502"/>
        <v>-6035</v>
      </c>
      <c r="C344" s="2">
        <v>32.4</v>
      </c>
      <c r="F344" s="18">
        <f t="shared" si="506"/>
        <v>-3215.9269561463698</v>
      </c>
      <c r="G344" s="18">
        <f t="shared" si="507"/>
        <v>-3206.379271249074</v>
      </c>
      <c r="H344" s="14">
        <f t="shared" si="522"/>
        <v>53</v>
      </c>
      <c r="I344" s="18">
        <f t="shared" si="525"/>
        <v>44.54999999999999</v>
      </c>
      <c r="J344" s="18">
        <f t="shared" si="526"/>
        <v>38.416666666666664</v>
      </c>
      <c r="K344" s="87">
        <f t="shared" si="536"/>
        <v>8.4500000000000099</v>
      </c>
      <c r="L344" s="88">
        <f t="shared" si="537"/>
        <v>14.583333333333336</v>
      </c>
      <c r="P344" s="37">
        <f t="shared" si="508"/>
        <v>5</v>
      </c>
      <c r="Q344" s="40" t="str">
        <f t="shared" si="528"/>
        <v xml:space="preserve"> </v>
      </c>
      <c r="R344" s="40">
        <f t="shared" si="529"/>
        <v>20.866666666666667</v>
      </c>
      <c r="S344" s="73"/>
      <c r="T344" s="93">
        <f t="shared" si="512"/>
        <v>0.97603656729347044</v>
      </c>
      <c r="U344" s="78">
        <f t="shared" ref="U344" si="541">U343</f>
        <v>2</v>
      </c>
      <c r="V344" s="65">
        <f t="shared" si="515"/>
        <v>0.58698152863821906</v>
      </c>
      <c r="W344" s="65">
        <f t="shared" si="516"/>
        <v>4.99</v>
      </c>
      <c r="X344" s="78">
        <f t="shared" si="520"/>
        <v>0</v>
      </c>
      <c r="Y344" s="78">
        <f t="shared" si="504"/>
        <v>0.90807062337645705</v>
      </c>
      <c r="Z344" s="78">
        <f t="shared" si="524"/>
        <v>-11.82</v>
      </c>
      <c r="AA344" s="75"/>
      <c r="AB344" s="65"/>
      <c r="AC344" s="40"/>
      <c r="AD344" s="31"/>
    </row>
    <row r="345" spans="1:30" ht="12.75" customHeight="1">
      <c r="A345" s="1">
        <v>7975</v>
      </c>
      <c r="B345" s="1">
        <f t="shared" si="502"/>
        <v>-6025</v>
      </c>
      <c r="C345" s="2">
        <v>22.2</v>
      </c>
      <c r="F345" s="18">
        <f t="shared" si="506"/>
        <v>-3196.8315863517764</v>
      </c>
      <c r="G345" s="18">
        <f t="shared" si="507"/>
        <v>-3187.2839014544807</v>
      </c>
      <c r="H345" s="14">
        <f t="shared" si="522"/>
        <v>39.599999999999994</v>
      </c>
      <c r="I345" s="18">
        <f t="shared" si="525"/>
        <v>43.966666666666661</v>
      </c>
      <c r="J345" s="18">
        <f t="shared" si="526"/>
        <v>40.277777777777779</v>
      </c>
      <c r="K345" s="87">
        <f t="shared" si="536"/>
        <v>-4.3666666666666671</v>
      </c>
      <c r="L345" s="88">
        <f t="shared" si="537"/>
        <v>-0.67777777777778425</v>
      </c>
      <c r="P345" s="37">
        <f t="shared" si="508"/>
        <v>6</v>
      </c>
      <c r="Q345" s="40" t="str">
        <f t="shared" si="528"/>
        <v xml:space="preserve"> </v>
      </c>
      <c r="R345" s="40">
        <f t="shared" si="529"/>
        <v>20.866666666666667</v>
      </c>
      <c r="S345" s="73"/>
      <c r="T345" s="93">
        <f t="shared" si="512"/>
        <v>-0.67647110129482224</v>
      </c>
      <c r="U345" s="78">
        <f t="shared" ref="U345" si="542">U344</f>
        <v>2</v>
      </c>
      <c r="V345" s="65">
        <f t="shared" si="515"/>
        <v>-0.67531776132448651</v>
      </c>
      <c r="W345" s="65">
        <f t="shared" si="516"/>
        <v>4.99</v>
      </c>
      <c r="X345" s="78">
        <f t="shared" si="520"/>
        <v>0</v>
      </c>
      <c r="Y345" s="78">
        <f t="shared" si="504"/>
        <v>0.96483288203041373</v>
      </c>
      <c r="Z345" s="78">
        <f t="shared" si="524"/>
        <v>-11.82</v>
      </c>
      <c r="AA345" s="75"/>
      <c r="AB345" s="65"/>
      <c r="AC345" s="40"/>
      <c r="AD345" s="31"/>
    </row>
    <row r="346" spans="1:30" ht="12.75" customHeight="1">
      <c r="A346" s="1">
        <v>7965</v>
      </c>
      <c r="B346" s="1">
        <f t="shared" si="502"/>
        <v>-6015</v>
      </c>
      <c r="C346" s="2">
        <v>17.7</v>
      </c>
      <c r="F346" s="18">
        <f t="shared" si="506"/>
        <v>-3177.7362165571831</v>
      </c>
      <c r="G346" s="18">
        <f t="shared" si="507"/>
        <v>-3168.1885316598873</v>
      </c>
      <c r="H346" s="14">
        <f t="shared" si="522"/>
        <v>39.299999999999997</v>
      </c>
      <c r="I346" s="18">
        <f t="shared" si="525"/>
        <v>46.966666666666661</v>
      </c>
      <c r="J346" s="18">
        <f t="shared" si="526"/>
        <v>40.488888888888887</v>
      </c>
      <c r="K346" s="87">
        <f t="shared" si="536"/>
        <v>-7.6666666666666643</v>
      </c>
      <c r="L346" s="88">
        <f t="shared" si="537"/>
        <v>-1.18888888888889</v>
      </c>
      <c r="P346" s="37">
        <f t="shared" si="508"/>
        <v>7</v>
      </c>
      <c r="Q346" s="40" t="str">
        <f t="shared" si="528"/>
        <v xml:space="preserve"> </v>
      </c>
      <c r="R346" s="40">
        <f t="shared" si="529"/>
        <v>20.866666666666667</v>
      </c>
      <c r="S346" s="73"/>
      <c r="T346" s="93">
        <f t="shared" si="512"/>
        <v>-0.29956546599867628</v>
      </c>
      <c r="U346" s="78">
        <f t="shared" ref="U346" si="543">U345</f>
        <v>2</v>
      </c>
      <c r="V346" s="65">
        <f t="shared" si="515"/>
        <v>-0.8580580782063576</v>
      </c>
      <c r="W346" s="65">
        <f t="shared" si="516"/>
        <v>4.99</v>
      </c>
      <c r="X346" s="78">
        <f t="shared" si="520"/>
        <v>0</v>
      </c>
      <c r="Y346" s="78">
        <f t="shared" si="504"/>
        <v>0.57013911225926017</v>
      </c>
      <c r="Z346" s="78">
        <f t="shared" si="524"/>
        <v>-11.82</v>
      </c>
      <c r="AA346" s="75"/>
      <c r="AB346" s="65"/>
      <c r="AC346" s="40"/>
      <c r="AD346" s="31"/>
    </row>
    <row r="347" spans="1:30" ht="12.75" customHeight="1">
      <c r="A347" s="1">
        <v>7955</v>
      </c>
      <c r="B347" s="1">
        <f t="shared" si="502"/>
        <v>-6005</v>
      </c>
      <c r="C347" s="2">
        <v>17.2</v>
      </c>
      <c r="F347" s="18">
        <f t="shared" si="506"/>
        <v>-3158.6408467625897</v>
      </c>
      <c r="G347" s="18">
        <f t="shared" si="507"/>
        <v>-3149.093161865294</v>
      </c>
      <c r="H347" s="14">
        <f t="shared" si="522"/>
        <v>62</v>
      </c>
      <c r="I347" s="18">
        <f t="shared" si="525"/>
        <v>49.383333333333333</v>
      </c>
      <c r="J347" s="18">
        <f t="shared" si="526"/>
        <v>41.133333333333333</v>
      </c>
      <c r="K347" s="87">
        <f t="shared" si="536"/>
        <v>12.616666666666667</v>
      </c>
      <c r="L347" s="88">
        <f t="shared" si="537"/>
        <v>20.866666666666667</v>
      </c>
      <c r="P347" s="37">
        <f t="shared" si="508"/>
        <v>8</v>
      </c>
      <c r="Q347" s="40">
        <f t="shared" si="528"/>
        <v>20.866666666666667</v>
      </c>
      <c r="R347" s="40">
        <f t="shared" si="529"/>
        <v>20.866666666666667</v>
      </c>
      <c r="S347" s="73"/>
      <c r="T347" s="93">
        <f t="shared" si="512"/>
        <v>0.97603656729345034</v>
      </c>
      <c r="U347" s="78">
        <f t="shared" ref="U347" si="544">U346</f>
        <v>2</v>
      </c>
      <c r="V347" s="65">
        <f t="shared" si="515"/>
        <v>0.33088816611725397</v>
      </c>
      <c r="W347" s="65">
        <f t="shared" si="516"/>
        <v>4.99</v>
      </c>
      <c r="X347" s="78">
        <f t="shared" si="520"/>
        <v>0</v>
      </c>
      <c r="Y347" s="78">
        <f t="shared" si="504"/>
        <v>-9.1329084528436619E-2</v>
      </c>
      <c r="Z347" s="78">
        <f t="shared" si="524"/>
        <v>-11.82</v>
      </c>
      <c r="AA347" s="75"/>
      <c r="AB347" s="65"/>
      <c r="AC347" s="40"/>
      <c r="AD347" s="31"/>
    </row>
    <row r="348" spans="1:30" ht="12.75" customHeight="1">
      <c r="A348" s="1">
        <v>7945</v>
      </c>
      <c r="B348" s="1">
        <f t="shared" si="502"/>
        <v>-5995</v>
      </c>
      <c r="C348" s="2">
        <v>12.5</v>
      </c>
      <c r="F348" s="18">
        <f t="shared" si="506"/>
        <v>-3139.5454769679964</v>
      </c>
      <c r="G348" s="18">
        <f t="shared" si="507"/>
        <v>-3129.9977920707006</v>
      </c>
      <c r="H348" s="14">
        <f t="shared" si="522"/>
        <v>46.85</v>
      </c>
      <c r="I348" s="18">
        <f t="shared" si="525"/>
        <v>47.766666666666673</v>
      </c>
      <c r="J348" s="18">
        <f t="shared" si="526"/>
        <v>41.49444444444444</v>
      </c>
      <c r="K348" s="87">
        <f t="shared" si="536"/>
        <v>-0.9166666666666714</v>
      </c>
      <c r="L348" s="88">
        <f t="shared" si="537"/>
        <v>5.3555555555555614</v>
      </c>
      <c r="P348" s="37">
        <f t="shared" si="508"/>
        <v>9</v>
      </c>
      <c r="Q348" s="40" t="str">
        <f t="shared" si="528"/>
        <v xml:space="preserve"> </v>
      </c>
      <c r="R348" s="40">
        <f t="shared" si="529"/>
        <v>20.866666666666667</v>
      </c>
      <c r="S348" s="73"/>
      <c r="T348" s="93">
        <f t="shared" si="512"/>
        <v>-0.67647110129480637</v>
      </c>
      <c r="U348" s="78">
        <f t="shared" ref="U348" si="545">U347</f>
        <v>2</v>
      </c>
      <c r="V348" s="65">
        <f t="shared" si="515"/>
        <v>0.9908785480664728</v>
      </c>
      <c r="W348" s="65">
        <f t="shared" si="516"/>
        <v>4.99</v>
      </c>
      <c r="X348" s="78">
        <f t="shared" si="520"/>
        <v>0</v>
      </c>
      <c r="Y348" s="78">
        <f t="shared" si="504"/>
        <v>-0.71006338765554322</v>
      </c>
      <c r="Z348" s="78">
        <f t="shared" si="524"/>
        <v>-11.82</v>
      </c>
      <c r="AA348" s="75"/>
      <c r="AB348" s="65"/>
      <c r="AC348" s="40"/>
      <c r="AD348" s="31"/>
    </row>
    <row r="349" spans="1:30" ht="12.75" customHeight="1">
      <c r="A349" s="1">
        <v>7935</v>
      </c>
      <c r="B349" s="1">
        <f t="shared" si="502"/>
        <v>-5985</v>
      </c>
      <c r="C349" s="2">
        <v>6.1</v>
      </c>
      <c r="F349" s="18">
        <f t="shared" si="506"/>
        <v>-3120.450107173403</v>
      </c>
      <c r="G349" s="18">
        <f t="shared" si="507"/>
        <v>-3110.9024222761072</v>
      </c>
      <c r="H349" s="14">
        <f t="shared" si="522"/>
        <v>34.450000000000003</v>
      </c>
      <c r="I349" s="18">
        <f t="shared" si="525"/>
        <v>33.81666666666667</v>
      </c>
      <c r="J349" s="18">
        <f t="shared" si="526"/>
        <v>38.950000000000003</v>
      </c>
      <c r="K349" s="87">
        <f t="shared" si="536"/>
        <v>0.63333333333333286</v>
      </c>
      <c r="L349" s="88">
        <f t="shared" si="537"/>
        <v>-4.5</v>
      </c>
      <c r="P349" s="37">
        <f t="shared" si="508"/>
        <v>1</v>
      </c>
      <c r="Q349" s="40" t="str">
        <f t="shared" si="528"/>
        <v xml:space="preserve"> </v>
      </c>
      <c r="R349" s="40">
        <f t="shared" si="529"/>
        <v>20.866666666666667</v>
      </c>
      <c r="S349" s="73"/>
      <c r="T349" s="93">
        <f t="shared" si="512"/>
        <v>-0.29956546599858841</v>
      </c>
      <c r="U349" s="78">
        <f t="shared" ref="U349" si="546">U348</f>
        <v>2</v>
      </c>
      <c r="V349" s="65">
        <f t="shared" si="515"/>
        <v>6.6856352439721781E-2</v>
      </c>
      <c r="W349" s="65">
        <f t="shared" si="516"/>
        <v>4.99</v>
      </c>
      <c r="X349" s="78">
        <f t="shared" si="520"/>
        <v>0</v>
      </c>
      <c r="Y349" s="78">
        <f t="shared" si="504"/>
        <v>-0.99655114022311064</v>
      </c>
      <c r="Z349" s="78">
        <f t="shared" si="524"/>
        <v>-11.82</v>
      </c>
      <c r="AA349" s="75"/>
      <c r="AB349" s="65"/>
      <c r="AC349" s="40"/>
      <c r="AD349" s="31"/>
    </row>
    <row r="350" spans="1:30" ht="12.75" customHeight="1">
      <c r="A350" s="1">
        <v>7925</v>
      </c>
      <c r="B350" s="1">
        <f t="shared" si="502"/>
        <v>-5975</v>
      </c>
      <c r="C350" s="2">
        <v>5.0999999999999996</v>
      </c>
      <c r="F350" s="18">
        <f t="shared" si="506"/>
        <v>-3101.3547373788097</v>
      </c>
      <c r="G350" s="18">
        <f t="shared" si="507"/>
        <v>-3091.8070524815139</v>
      </c>
      <c r="H350" s="14">
        <f t="shared" si="522"/>
        <v>20.149999999999999</v>
      </c>
      <c r="I350" s="18">
        <f t="shared" si="525"/>
        <v>29.466666666666669</v>
      </c>
      <c r="J350" s="18">
        <f t="shared" si="526"/>
        <v>37.138888888888893</v>
      </c>
      <c r="K350" s="87">
        <f t="shared" si="536"/>
        <v>-9.31666666666667</v>
      </c>
      <c r="L350" s="88">
        <f t="shared" si="537"/>
        <v>-16.988888888888894</v>
      </c>
      <c r="P350" s="37">
        <f t="shared" si="508"/>
        <v>2</v>
      </c>
      <c r="Q350" s="40" t="str">
        <f t="shared" si="528"/>
        <v xml:space="preserve"> </v>
      </c>
      <c r="R350" s="40">
        <f t="shared" si="529"/>
        <v>20.866666666666667</v>
      </c>
      <c r="S350" s="73"/>
      <c r="T350" s="93">
        <f t="shared" si="512"/>
        <v>0.97603656729345512</v>
      </c>
      <c r="U350" s="78">
        <f t="shared" ref="U350" si="547">U349</f>
        <v>2</v>
      </c>
      <c r="V350" s="65">
        <f t="shared" si="515"/>
        <v>-0.96404201218071939</v>
      </c>
      <c r="W350" s="65">
        <f t="shared" si="516"/>
        <v>4.99</v>
      </c>
      <c r="X350" s="78">
        <f t="shared" si="520"/>
        <v>0</v>
      </c>
      <c r="Y350" s="78">
        <f t="shared" si="504"/>
        <v>-0.81674153884803047</v>
      </c>
      <c r="Z350" s="78">
        <f t="shared" si="524"/>
        <v>-11.82</v>
      </c>
      <c r="AA350" s="75"/>
      <c r="AB350" s="65"/>
      <c r="AC350" s="40"/>
      <c r="AD350" s="31"/>
    </row>
    <row r="351" spans="1:30" ht="12.75" customHeight="1">
      <c r="A351" s="1">
        <v>7915</v>
      </c>
      <c r="B351" s="1">
        <f t="shared" si="502"/>
        <v>-5965</v>
      </c>
      <c r="C351" s="2">
        <v>11.3</v>
      </c>
      <c r="F351" s="18">
        <f t="shared" si="506"/>
        <v>-3082.2593675842163</v>
      </c>
      <c r="G351" s="18">
        <f t="shared" si="507"/>
        <v>-3072.7116826869205</v>
      </c>
      <c r="H351" s="14">
        <f t="shared" si="522"/>
        <v>33.799999999999997</v>
      </c>
      <c r="I351" s="18">
        <f t="shared" si="525"/>
        <v>32.75</v>
      </c>
      <c r="J351" s="18">
        <f t="shared" si="526"/>
        <v>36.150000000000006</v>
      </c>
      <c r="K351" s="87">
        <f t="shared" si="536"/>
        <v>1.0499999999999972</v>
      </c>
      <c r="L351" s="88">
        <f t="shared" si="537"/>
        <v>-2.3500000000000085</v>
      </c>
      <c r="P351" s="37">
        <f t="shared" si="508"/>
        <v>3</v>
      </c>
      <c r="Q351" s="40" t="str">
        <f t="shared" si="528"/>
        <v xml:space="preserve"> </v>
      </c>
      <c r="R351" s="40">
        <f t="shared" si="529"/>
        <v>10.049999999999997</v>
      </c>
      <c r="S351" s="73"/>
      <c r="T351" s="93">
        <f t="shared" si="512"/>
        <v>-0.6764711012948742</v>
      </c>
      <c r="U351" s="78">
        <f t="shared" ref="U351" si="548">U350</f>
        <v>2</v>
      </c>
      <c r="V351" s="65">
        <f t="shared" si="515"/>
        <v>-0.45382852652875411</v>
      </c>
      <c r="W351" s="65">
        <f t="shared" si="516"/>
        <v>4.99</v>
      </c>
      <c r="X351" s="78">
        <f t="shared" si="520"/>
        <v>0</v>
      </c>
      <c r="Y351" s="78">
        <f t="shared" si="504"/>
        <v>-0.2547694943748286</v>
      </c>
      <c r="Z351" s="78">
        <f t="shared" si="524"/>
        <v>-11.82</v>
      </c>
      <c r="AA351" s="75"/>
      <c r="AB351" s="65"/>
      <c r="AC351" s="40"/>
      <c r="AD351" s="31"/>
    </row>
    <row r="352" spans="1:30" ht="12.75" customHeight="1">
      <c r="A352" s="1">
        <v>7905</v>
      </c>
      <c r="B352" s="1">
        <f t="shared" si="502"/>
        <v>-5955</v>
      </c>
      <c r="C352" s="2">
        <v>28.1</v>
      </c>
      <c r="F352" s="18">
        <f t="shared" si="506"/>
        <v>-3063.163997789623</v>
      </c>
      <c r="G352" s="18">
        <f t="shared" si="507"/>
        <v>-3053.6163128923272</v>
      </c>
      <c r="H352" s="14">
        <f t="shared" si="522"/>
        <v>44.3</v>
      </c>
      <c r="I352" s="18">
        <f t="shared" si="525"/>
        <v>36.066666666666663</v>
      </c>
      <c r="J352" s="18">
        <f t="shared" si="526"/>
        <v>34.25</v>
      </c>
      <c r="K352" s="87">
        <f t="shared" si="536"/>
        <v>8.2333333333333343</v>
      </c>
      <c r="L352" s="88">
        <f t="shared" si="537"/>
        <v>10.049999999999997</v>
      </c>
      <c r="P352" s="37">
        <f t="shared" si="508"/>
        <v>4</v>
      </c>
      <c r="Q352" s="40">
        <f t="shared" si="528"/>
        <v>10.049999999999997</v>
      </c>
      <c r="R352" s="40">
        <f t="shared" si="529"/>
        <v>10.049999999999997</v>
      </c>
      <c r="S352" s="73"/>
      <c r="T352" s="93">
        <f t="shared" si="512"/>
        <v>-0.29956546599860895</v>
      </c>
      <c r="U352" s="78">
        <f t="shared" ref="U352" si="549">U351</f>
        <v>2</v>
      </c>
      <c r="V352" s="65">
        <f t="shared" si="515"/>
        <v>0.78187255342736739</v>
      </c>
      <c r="W352" s="65">
        <f t="shared" si="516"/>
        <v>4.99</v>
      </c>
      <c r="X352" s="78">
        <f t="shared" si="520"/>
        <v>0</v>
      </c>
      <c r="Y352" s="78">
        <f t="shared" si="504"/>
        <v>0.42641202796389649</v>
      </c>
      <c r="Z352" s="78">
        <f t="shared" si="524"/>
        <v>-11.82</v>
      </c>
      <c r="AA352" s="75"/>
      <c r="AB352" s="65"/>
      <c r="AC352" s="40"/>
      <c r="AD352" s="31"/>
    </row>
    <row r="353" spans="1:30" ht="12.75" customHeight="1">
      <c r="A353" s="1">
        <v>7895</v>
      </c>
      <c r="B353" s="1">
        <f t="shared" si="502"/>
        <v>-5945</v>
      </c>
      <c r="C353" s="2">
        <v>48.4</v>
      </c>
      <c r="F353" s="18">
        <f t="shared" si="506"/>
        <v>-3044.0686279950296</v>
      </c>
      <c r="G353" s="18">
        <f t="shared" si="507"/>
        <v>-3034.5209430977338</v>
      </c>
      <c r="H353" s="14">
        <f t="shared" si="522"/>
        <v>30.1</v>
      </c>
      <c r="I353" s="18">
        <f t="shared" si="525"/>
        <v>32.56666666666667</v>
      </c>
      <c r="J353" s="18">
        <f t="shared" si="526"/>
        <v>34.383333333333333</v>
      </c>
      <c r="K353" s="87">
        <f t="shared" si="536"/>
        <v>-2.4666666666666686</v>
      </c>
      <c r="L353" s="88">
        <f t="shared" si="537"/>
        <v>-4.2833333333333314</v>
      </c>
      <c r="P353" s="37">
        <f t="shared" si="508"/>
        <v>5</v>
      </c>
      <c r="Q353" s="40" t="str">
        <f t="shared" si="528"/>
        <v xml:space="preserve"> </v>
      </c>
      <c r="R353" s="40">
        <f t="shared" si="529"/>
        <v>10.088888888888896</v>
      </c>
      <c r="S353" s="73"/>
      <c r="T353" s="93">
        <f t="shared" si="512"/>
        <v>0.97603656729343502</v>
      </c>
      <c r="U353" s="78">
        <f t="shared" ref="U353" si="550">U352</f>
        <v>2</v>
      </c>
      <c r="V353" s="65">
        <f t="shared" si="515"/>
        <v>0.76767680081293344</v>
      </c>
      <c r="W353" s="65">
        <f t="shared" si="516"/>
        <v>4.99</v>
      </c>
      <c r="X353" s="78">
        <f t="shared" si="520"/>
        <v>0</v>
      </c>
      <c r="Y353" s="78">
        <f t="shared" si="504"/>
        <v>0.9080706233764837</v>
      </c>
      <c r="Z353" s="78">
        <f t="shared" si="524"/>
        <v>-11.82</v>
      </c>
      <c r="AA353" s="75"/>
      <c r="AB353" s="65"/>
      <c r="AC353" s="40"/>
      <c r="AD353" s="31"/>
    </row>
    <row r="354" spans="1:30" ht="12.75" customHeight="1">
      <c r="A354" s="1">
        <v>7885</v>
      </c>
      <c r="B354" s="1">
        <f t="shared" si="502"/>
        <v>-5935</v>
      </c>
      <c r="C354" s="2">
        <v>44.6</v>
      </c>
      <c r="F354" s="18">
        <f t="shared" si="506"/>
        <v>-3024.9732582004362</v>
      </c>
      <c r="G354" s="18">
        <f t="shared" si="507"/>
        <v>-3015.4255733031405</v>
      </c>
      <c r="H354" s="14">
        <f t="shared" si="522"/>
        <v>23.3</v>
      </c>
      <c r="I354" s="18">
        <f t="shared" si="525"/>
        <v>27.933333333333337</v>
      </c>
      <c r="J354" s="18">
        <f t="shared" si="526"/>
        <v>36.083333333333336</v>
      </c>
      <c r="K354" s="87">
        <f t="shared" si="536"/>
        <v>-4.6333333333333364</v>
      </c>
      <c r="L354" s="88">
        <f t="shared" si="537"/>
        <v>-12.783333333333335</v>
      </c>
      <c r="P354" s="37">
        <f t="shared" si="508"/>
        <v>6</v>
      </c>
      <c r="Q354" s="40" t="str">
        <f t="shared" si="528"/>
        <v xml:space="preserve"> </v>
      </c>
      <c r="R354" s="40">
        <f t="shared" si="529"/>
        <v>17.733333333333327</v>
      </c>
      <c r="S354" s="73"/>
      <c r="T354" s="93">
        <f t="shared" si="512"/>
        <v>-0.67647110129494203</v>
      </c>
      <c r="U354" s="78">
        <f t="shared" ref="U354" si="551">U353</f>
        <v>2</v>
      </c>
      <c r="V354" s="65">
        <f t="shared" si="515"/>
        <v>-0.47372253832964434</v>
      </c>
      <c r="W354" s="65">
        <f t="shared" si="516"/>
        <v>4.99</v>
      </c>
      <c r="X354" s="78">
        <f t="shared" si="520"/>
        <v>0</v>
      </c>
      <c r="Y354" s="78">
        <f t="shared" si="504"/>
        <v>0.96483288203039697</v>
      </c>
      <c r="Z354" s="78">
        <f t="shared" si="524"/>
        <v>-11.82</v>
      </c>
      <c r="AA354" s="75"/>
      <c r="AB354" s="65"/>
      <c r="AC354" s="40"/>
      <c r="AD354" s="31"/>
    </row>
    <row r="355" spans="1:30" ht="12.75" customHeight="1">
      <c r="A355" s="1">
        <v>7875</v>
      </c>
      <c r="B355" s="1">
        <f t="shared" si="502"/>
        <v>-5925</v>
      </c>
      <c r="C355" s="2">
        <v>26.5</v>
      </c>
      <c r="F355" s="18">
        <f t="shared" si="506"/>
        <v>-3005.8778884058429</v>
      </c>
      <c r="G355" s="18">
        <f t="shared" si="507"/>
        <v>-2996.3302035085471</v>
      </c>
      <c r="H355" s="14">
        <f t="shared" si="522"/>
        <v>30.400000000000002</v>
      </c>
      <c r="I355" s="18">
        <f t="shared" si="525"/>
        <v>32.866666666666667</v>
      </c>
      <c r="J355" s="18">
        <f t="shared" si="526"/>
        <v>36.777777777777779</v>
      </c>
      <c r="K355" s="87">
        <f t="shared" si="536"/>
        <v>-2.466666666666665</v>
      </c>
      <c r="L355" s="88">
        <f t="shared" si="537"/>
        <v>-6.3777777777777764</v>
      </c>
      <c r="P355" s="37">
        <f t="shared" si="508"/>
        <v>7</v>
      </c>
      <c r="Q355" s="40" t="str">
        <f t="shared" si="528"/>
        <v xml:space="preserve"> </v>
      </c>
      <c r="R355" s="40">
        <f t="shared" si="529"/>
        <v>22.62222222222222</v>
      </c>
      <c r="S355" s="73"/>
      <c r="T355" s="93">
        <f t="shared" si="512"/>
        <v>-0.29956546599852107</v>
      </c>
      <c r="U355" s="78">
        <f t="shared" ref="U355" si="552">U354</f>
        <v>2</v>
      </c>
      <c r="V355" s="65">
        <f t="shared" si="515"/>
        <v>-0.95783183374321268</v>
      </c>
      <c r="W355" s="65">
        <f t="shared" si="516"/>
        <v>4.99</v>
      </c>
      <c r="X355" s="78">
        <f t="shared" si="520"/>
        <v>0</v>
      </c>
      <c r="Y355" s="78">
        <f t="shared" si="504"/>
        <v>0.5701391122592312</v>
      </c>
      <c r="Z355" s="78">
        <f t="shared" si="524"/>
        <v>-11.82</v>
      </c>
      <c r="AA355" s="75"/>
      <c r="AB355" s="65"/>
      <c r="AC355" s="40"/>
      <c r="AD355" s="31"/>
    </row>
    <row r="356" spans="1:30" ht="12.75" customHeight="1">
      <c r="A356" s="1">
        <v>7865</v>
      </c>
      <c r="B356" s="1">
        <f t="shared" si="502"/>
        <v>-5915</v>
      </c>
      <c r="C356" s="2">
        <v>21</v>
      </c>
      <c r="F356" s="18">
        <f t="shared" si="506"/>
        <v>-2986.7825186112495</v>
      </c>
      <c r="G356" s="18">
        <f t="shared" si="507"/>
        <v>-2977.2348337139538</v>
      </c>
      <c r="H356" s="14">
        <f t="shared" si="522"/>
        <v>44.900000000000006</v>
      </c>
      <c r="I356" s="18">
        <f t="shared" si="525"/>
        <v>41.116666666666667</v>
      </c>
      <c r="J356" s="18">
        <f t="shared" si="526"/>
        <v>34.81111111111111</v>
      </c>
      <c r="K356" s="87">
        <f t="shared" si="536"/>
        <v>3.7833333333333385</v>
      </c>
      <c r="L356" s="88">
        <f t="shared" si="537"/>
        <v>10.088888888888896</v>
      </c>
      <c r="P356" s="37">
        <f t="shared" si="508"/>
        <v>8</v>
      </c>
      <c r="Q356" s="40" t="str">
        <f t="shared" si="528"/>
        <v xml:space="preserve"> </v>
      </c>
      <c r="R356" s="40">
        <f t="shared" si="529"/>
        <v>22.62222222222222</v>
      </c>
      <c r="S356" s="73"/>
      <c r="T356" s="93">
        <f t="shared" si="512"/>
        <v>0.97603656729341493</v>
      </c>
      <c r="U356" s="78">
        <f t="shared" ref="U356" si="553">U355</f>
        <v>2</v>
      </c>
      <c r="V356" s="65">
        <f t="shared" si="515"/>
        <v>8.9243166650698022E-2</v>
      </c>
      <c r="W356" s="65">
        <f t="shared" si="516"/>
        <v>4.99</v>
      </c>
      <c r="X356" s="78">
        <f t="shared" si="520"/>
        <v>0</v>
      </c>
      <c r="Y356" s="78">
        <f t="shared" si="504"/>
        <v>-9.1329084528471757E-2</v>
      </c>
      <c r="Z356" s="78">
        <f t="shared" si="524"/>
        <v>-11.82</v>
      </c>
      <c r="AA356" s="75"/>
      <c r="AB356" s="65"/>
      <c r="AC356" s="40"/>
      <c r="AD356" s="31"/>
    </row>
    <row r="357" spans="1:30" ht="12.75" customHeight="1">
      <c r="A357" s="1">
        <v>7855</v>
      </c>
      <c r="B357" s="1">
        <f t="shared" si="502"/>
        <v>-5905</v>
      </c>
      <c r="C357" s="2">
        <v>22.9</v>
      </c>
      <c r="F357" s="18">
        <f t="shared" si="506"/>
        <v>-2967.6871488166562</v>
      </c>
      <c r="G357" s="18">
        <f t="shared" si="507"/>
        <v>-2958.1394639193604</v>
      </c>
      <c r="H357" s="14">
        <f t="shared" si="522"/>
        <v>48.05</v>
      </c>
      <c r="I357" s="18">
        <f t="shared" si="525"/>
        <v>47.566666666666663</v>
      </c>
      <c r="J357" s="18">
        <f t="shared" si="526"/>
        <v>30.31666666666667</v>
      </c>
      <c r="K357" s="87">
        <f t="shared" si="536"/>
        <v>0.48333333333333428</v>
      </c>
      <c r="L357" s="88">
        <f t="shared" si="537"/>
        <v>17.733333333333327</v>
      </c>
      <c r="P357" s="37">
        <f t="shared" si="508"/>
        <v>9</v>
      </c>
      <c r="Q357" s="40" t="str">
        <f t="shared" si="528"/>
        <v xml:space="preserve"> </v>
      </c>
      <c r="R357" s="40">
        <f t="shared" si="529"/>
        <v>22.62222222222222</v>
      </c>
      <c r="S357" s="73"/>
      <c r="T357" s="93">
        <f t="shared" si="512"/>
        <v>-0.67647110129492616</v>
      </c>
      <c r="U357" s="78">
        <f t="shared" ref="U357" si="554">U356</f>
        <v>2</v>
      </c>
      <c r="V357" s="65">
        <f t="shared" si="515"/>
        <v>0.99365456945916641</v>
      </c>
      <c r="W357" s="65">
        <f t="shared" si="516"/>
        <v>4.99</v>
      </c>
      <c r="X357" s="78">
        <f t="shared" si="520"/>
        <v>0</v>
      </c>
      <c r="Y357" s="78">
        <f t="shared" si="504"/>
        <v>-0.71006338765558807</v>
      </c>
      <c r="Z357" s="78">
        <f t="shared" si="524"/>
        <v>-11.82</v>
      </c>
      <c r="AA357" s="75"/>
      <c r="AB357" s="65"/>
      <c r="AC357" s="40"/>
      <c r="AD357" s="31"/>
    </row>
    <row r="358" spans="1:30" ht="12.75" customHeight="1">
      <c r="A358" s="1">
        <v>7845</v>
      </c>
      <c r="B358" s="1">
        <f t="shared" si="502"/>
        <v>-5895</v>
      </c>
      <c r="C358" s="2">
        <v>22.3</v>
      </c>
      <c r="F358" s="18">
        <f t="shared" si="506"/>
        <v>-2948.5917790220628</v>
      </c>
      <c r="G358" s="18">
        <f t="shared" si="507"/>
        <v>-2939.0440941247671</v>
      </c>
      <c r="H358" s="14">
        <f t="shared" si="522"/>
        <v>49.75</v>
      </c>
      <c r="I358" s="18">
        <f t="shared" si="525"/>
        <v>41.4</v>
      </c>
      <c r="J358" s="18">
        <f t="shared" si="526"/>
        <v>27.12777777777778</v>
      </c>
      <c r="K358" s="87">
        <f t="shared" si="536"/>
        <v>8.3500000000000014</v>
      </c>
      <c r="L358" s="88">
        <f t="shared" si="537"/>
        <v>22.62222222222222</v>
      </c>
      <c r="P358" s="37">
        <f t="shared" si="508"/>
        <v>1</v>
      </c>
      <c r="Q358" s="40">
        <f t="shared" si="528"/>
        <v>22.62222222222222</v>
      </c>
      <c r="R358" s="40">
        <f t="shared" si="529"/>
        <v>22.62222222222222</v>
      </c>
      <c r="S358" s="73"/>
      <c r="T358" s="93">
        <f t="shared" si="512"/>
        <v>-0.2995654659984332</v>
      </c>
      <c r="U358" s="78">
        <f t="shared" ref="U358" si="555">U357</f>
        <v>2</v>
      </c>
      <c r="V358" s="65">
        <f t="shared" si="515"/>
        <v>0.30961566333671697</v>
      </c>
      <c r="W358" s="65">
        <f t="shared" si="516"/>
        <v>4.99</v>
      </c>
      <c r="X358" s="78">
        <f t="shared" si="520"/>
        <v>0</v>
      </c>
      <c r="Y358" s="78">
        <f t="shared" si="504"/>
        <v>-0.99655114022311353</v>
      </c>
      <c r="Z358" s="78">
        <f t="shared" si="524"/>
        <v>-11.82</v>
      </c>
      <c r="AA358" s="75"/>
      <c r="AB358" s="65"/>
      <c r="AC358" s="40"/>
      <c r="AD358" s="31"/>
    </row>
    <row r="359" spans="1:30" ht="12.75" customHeight="1">
      <c r="A359" s="1">
        <v>7835</v>
      </c>
      <c r="B359" s="1">
        <f t="shared" si="502"/>
        <v>-5885</v>
      </c>
      <c r="C359" s="2">
        <v>20.5</v>
      </c>
      <c r="F359" s="18">
        <f t="shared" si="506"/>
        <v>-2929.4964092274695</v>
      </c>
      <c r="G359" s="18">
        <f t="shared" si="507"/>
        <v>-2919.9487243301737</v>
      </c>
      <c r="H359" s="14">
        <f t="shared" si="522"/>
        <v>26.4</v>
      </c>
      <c r="I359" s="18">
        <f t="shared" si="525"/>
        <v>30.75</v>
      </c>
      <c r="J359" s="18">
        <f t="shared" si="526"/>
        <v>25.161111111111111</v>
      </c>
      <c r="K359" s="87">
        <f t="shared" si="536"/>
        <v>-4.3500000000000014</v>
      </c>
      <c r="L359" s="88">
        <f t="shared" si="537"/>
        <v>1.2388888888888872</v>
      </c>
      <c r="P359" s="37">
        <f t="shared" si="508"/>
        <v>2</v>
      </c>
      <c r="Q359" s="40" t="str">
        <f t="shared" si="528"/>
        <v xml:space="preserve"> </v>
      </c>
      <c r="R359" s="40">
        <f t="shared" si="529"/>
        <v>22.62222222222222</v>
      </c>
      <c r="S359" s="73"/>
      <c r="T359" s="93">
        <f t="shared" si="512"/>
        <v>0.97603656729339494</v>
      </c>
      <c r="U359" s="78">
        <f t="shared" ref="U359" si="556">U358</f>
        <v>2</v>
      </c>
      <c r="V359" s="65">
        <f t="shared" si="515"/>
        <v>-0.86937300822056018</v>
      </c>
      <c r="W359" s="65">
        <f t="shared" si="516"/>
        <v>4.99</v>
      </c>
      <c r="X359" s="78">
        <f t="shared" si="520"/>
        <v>0</v>
      </c>
      <c r="Y359" s="78">
        <f t="shared" si="504"/>
        <v>-0.81674153884801004</v>
      </c>
      <c r="Z359" s="78">
        <f t="shared" si="524"/>
        <v>-11.82</v>
      </c>
      <c r="AA359" s="75"/>
      <c r="AB359" s="65"/>
      <c r="AC359" s="40"/>
      <c r="AD359" s="31"/>
    </row>
    <row r="360" spans="1:30" ht="12.75" customHeight="1">
      <c r="A360" s="1">
        <v>7825</v>
      </c>
      <c r="B360" s="1">
        <f t="shared" si="502"/>
        <v>-5875</v>
      </c>
      <c r="C360" s="2">
        <v>22</v>
      </c>
      <c r="F360" s="18">
        <f t="shared" si="506"/>
        <v>-2910.4010394328761</v>
      </c>
      <c r="G360" s="18">
        <f t="shared" si="507"/>
        <v>-2900.8533545355804</v>
      </c>
      <c r="H360" s="14">
        <f t="shared" si="522"/>
        <v>16.100000000000001</v>
      </c>
      <c r="I360" s="18">
        <f t="shared" si="525"/>
        <v>15.450000000000001</v>
      </c>
      <c r="J360" s="18">
        <f t="shared" si="526"/>
        <v>24.738888888888887</v>
      </c>
      <c r="K360" s="87">
        <f t="shared" si="536"/>
        <v>0.65000000000000036</v>
      </c>
      <c r="L360" s="88">
        <f t="shared" si="537"/>
        <v>-8.6388888888888857</v>
      </c>
      <c r="P360" s="37">
        <f t="shared" si="508"/>
        <v>3</v>
      </c>
      <c r="Q360" s="40" t="str">
        <f t="shared" si="528"/>
        <v xml:space="preserve"> </v>
      </c>
      <c r="R360" s="40">
        <f t="shared" si="529"/>
        <v>22.62222222222222</v>
      </c>
      <c r="S360" s="73"/>
      <c r="T360" s="93">
        <f t="shared" si="512"/>
        <v>-0.67647110129499399</v>
      </c>
      <c r="U360" s="78">
        <f t="shared" ref="U360" si="557">U359</f>
        <v>2</v>
      </c>
      <c r="V360" s="65">
        <f t="shared" si="515"/>
        <v>-0.65858713847447026</v>
      </c>
      <c r="W360" s="65">
        <f t="shared" si="516"/>
        <v>4.99</v>
      </c>
      <c r="X360" s="78">
        <f t="shared" si="520"/>
        <v>0</v>
      </c>
      <c r="Y360" s="78">
        <f t="shared" si="504"/>
        <v>-0.25476949437479446</v>
      </c>
      <c r="Z360" s="78">
        <f t="shared" si="524"/>
        <v>-11.82</v>
      </c>
      <c r="AA360" s="75"/>
      <c r="AB360" s="65"/>
      <c r="AC360" s="40"/>
      <c r="AD360" s="31"/>
    </row>
    <row r="361" spans="1:30" ht="12.75" customHeight="1">
      <c r="A361" s="1">
        <v>7815</v>
      </c>
      <c r="B361" s="1">
        <f t="shared" si="502"/>
        <v>-5865</v>
      </c>
      <c r="C361" s="2">
        <v>28.2</v>
      </c>
      <c r="F361" s="18">
        <f t="shared" si="506"/>
        <v>-2891.3056696382828</v>
      </c>
      <c r="G361" s="18">
        <f t="shared" si="507"/>
        <v>-2881.757984740987</v>
      </c>
      <c r="H361" s="14">
        <f t="shared" si="522"/>
        <v>3.85</v>
      </c>
      <c r="I361" s="18">
        <f t="shared" si="525"/>
        <v>7.1166666666666671</v>
      </c>
      <c r="J361" s="18">
        <f t="shared" si="526"/>
        <v>25.505555555555549</v>
      </c>
      <c r="K361" s="87">
        <f t="shared" si="536"/>
        <v>-3.2666666666666671</v>
      </c>
      <c r="L361" s="88">
        <f t="shared" si="537"/>
        <v>-21.655555555555548</v>
      </c>
      <c r="P361" s="37">
        <f t="shared" si="508"/>
        <v>4</v>
      </c>
      <c r="Q361" s="40" t="str">
        <f t="shared" si="528"/>
        <v xml:space="preserve"> </v>
      </c>
      <c r="R361" s="40">
        <f t="shared" si="529"/>
        <v>22.62222222222222</v>
      </c>
      <c r="S361" s="73"/>
      <c r="T361" s="93">
        <f t="shared" si="512"/>
        <v>-0.29956546599834527</v>
      </c>
      <c r="U361" s="78">
        <f t="shared" ref="U361" si="558">U360</f>
        <v>2</v>
      </c>
      <c r="V361" s="65">
        <f t="shared" si="515"/>
        <v>0.6050122297664442</v>
      </c>
      <c r="W361" s="65">
        <f t="shared" si="516"/>
        <v>4.99</v>
      </c>
      <c r="X361" s="78">
        <f t="shared" si="520"/>
        <v>0</v>
      </c>
      <c r="Y361" s="78">
        <f t="shared" si="504"/>
        <v>0.42641202796392841</v>
      </c>
      <c r="Z361" s="78">
        <f t="shared" si="524"/>
        <v>-11.82</v>
      </c>
      <c r="AA361" s="75"/>
      <c r="AB361" s="65"/>
      <c r="AC361" s="40"/>
      <c r="AD361" s="31"/>
    </row>
    <row r="362" spans="1:30" ht="12.75" customHeight="1">
      <c r="A362" s="1">
        <v>7805</v>
      </c>
      <c r="B362" s="1">
        <f t="shared" si="502"/>
        <v>-5855</v>
      </c>
      <c r="C362" s="2">
        <v>30.8</v>
      </c>
      <c r="F362" s="18">
        <f t="shared" si="506"/>
        <v>-2872.2102998436894</v>
      </c>
      <c r="G362" s="18">
        <f t="shared" si="507"/>
        <v>-2862.6626149463937</v>
      </c>
      <c r="H362" s="14">
        <f t="shared" si="522"/>
        <v>1.4</v>
      </c>
      <c r="I362" s="18">
        <f t="shared" si="525"/>
        <v>3.6166666666666667</v>
      </c>
      <c r="J362" s="18">
        <f t="shared" si="526"/>
        <v>25</v>
      </c>
      <c r="K362" s="87">
        <f t="shared" si="536"/>
        <v>-2.2166666666666668</v>
      </c>
      <c r="L362" s="88">
        <f t="shared" si="537"/>
        <v>-23.6</v>
      </c>
      <c r="P362" s="37">
        <f t="shared" si="508"/>
        <v>5</v>
      </c>
      <c r="Q362" s="40" t="str">
        <f t="shared" si="528"/>
        <v xml:space="preserve"> </v>
      </c>
      <c r="R362" s="40">
        <f t="shared" si="529"/>
        <v>24.572222222222219</v>
      </c>
      <c r="S362" s="73"/>
      <c r="T362" s="93">
        <f t="shared" si="512"/>
        <v>0.9760365672933996</v>
      </c>
      <c r="U362" s="78">
        <f t="shared" ref="U362" si="559">U361</f>
        <v>2</v>
      </c>
      <c r="V362" s="65">
        <f t="shared" si="515"/>
        <v>0.90144263122791812</v>
      </c>
      <c r="W362" s="65">
        <f t="shared" si="516"/>
        <v>4.99</v>
      </c>
      <c r="X362" s="78">
        <f t="shared" si="520"/>
        <v>0</v>
      </c>
      <c r="Y362" s="78">
        <f t="shared" si="504"/>
        <v>0.90807062337651034</v>
      </c>
      <c r="Z362" s="78">
        <f t="shared" si="524"/>
        <v>-11.82</v>
      </c>
      <c r="AA362" s="75"/>
      <c r="AB362" s="65"/>
      <c r="AC362" s="40"/>
      <c r="AD362" s="31"/>
    </row>
    <row r="363" spans="1:30" ht="12.75" customHeight="1">
      <c r="A363" s="1">
        <v>7795</v>
      </c>
      <c r="B363" s="1">
        <f t="shared" si="502"/>
        <v>-5845</v>
      </c>
      <c r="C363" s="2">
        <v>21.2</v>
      </c>
      <c r="F363" s="18">
        <f t="shared" si="506"/>
        <v>-2853.1149300490961</v>
      </c>
      <c r="G363" s="18">
        <f t="shared" si="507"/>
        <v>-2843.5672451518003</v>
      </c>
      <c r="H363" s="14">
        <f t="shared" si="522"/>
        <v>5.6</v>
      </c>
      <c r="I363" s="18">
        <f t="shared" si="525"/>
        <v>11.200000000000001</v>
      </c>
      <c r="J363" s="18">
        <f t="shared" si="526"/>
        <v>23.583333333333332</v>
      </c>
      <c r="K363" s="87">
        <f t="shared" si="536"/>
        <v>-5.6000000000000014</v>
      </c>
      <c r="L363" s="88">
        <f t="shared" si="537"/>
        <v>-17.983333333333334</v>
      </c>
      <c r="P363" s="37">
        <f t="shared" si="508"/>
        <v>6</v>
      </c>
      <c r="Q363" s="40" t="str">
        <f t="shared" si="528"/>
        <v xml:space="preserve"> </v>
      </c>
      <c r="R363" s="40">
        <f t="shared" si="529"/>
        <v>24.572222222222219</v>
      </c>
      <c r="S363" s="73"/>
      <c r="T363" s="93">
        <f t="shared" si="512"/>
        <v>-0.67647110129506183</v>
      </c>
      <c r="U363" s="78">
        <f t="shared" ref="U363" si="560">U362</f>
        <v>2</v>
      </c>
      <c r="V363" s="65">
        <f t="shared" si="515"/>
        <v>-0.24316781799260026</v>
      </c>
      <c r="W363" s="65">
        <f t="shared" si="516"/>
        <v>4.99</v>
      </c>
      <c r="X363" s="78">
        <f t="shared" si="520"/>
        <v>0</v>
      </c>
      <c r="Y363" s="78">
        <f t="shared" si="504"/>
        <v>0.96483288203038764</v>
      </c>
      <c r="Z363" s="78">
        <f t="shared" si="524"/>
        <v>-11.82</v>
      </c>
      <c r="AA363" s="75"/>
      <c r="AB363" s="65"/>
      <c r="AC363" s="40"/>
      <c r="AD363" s="31"/>
    </row>
    <row r="364" spans="1:30" ht="12.75" customHeight="1">
      <c r="A364" s="1">
        <v>7785</v>
      </c>
      <c r="B364" s="1">
        <f t="shared" si="502"/>
        <v>-5835</v>
      </c>
      <c r="C364" s="2">
        <v>17.899999999999999</v>
      </c>
      <c r="F364" s="18">
        <f t="shared" si="506"/>
        <v>-2834.0195602545027</v>
      </c>
      <c r="G364" s="18">
        <f t="shared" si="507"/>
        <v>-2824.471875357207</v>
      </c>
      <c r="H364" s="14">
        <f t="shared" si="522"/>
        <v>26.6</v>
      </c>
      <c r="I364" s="18">
        <f t="shared" si="525"/>
        <v>28</v>
      </c>
      <c r="J364" s="18">
        <f t="shared" si="526"/>
        <v>24.066666666666666</v>
      </c>
      <c r="K364" s="87">
        <f t="shared" si="536"/>
        <v>-1.3999999999999986</v>
      </c>
      <c r="L364" s="88">
        <f t="shared" si="537"/>
        <v>2.533333333333335</v>
      </c>
      <c r="P364" s="37">
        <f t="shared" si="508"/>
        <v>7</v>
      </c>
      <c r="Q364" s="40" t="str">
        <f t="shared" si="528"/>
        <v xml:space="preserve"> </v>
      </c>
      <c r="R364" s="40">
        <f t="shared" si="529"/>
        <v>24.572222222222219</v>
      </c>
      <c r="S364" s="73"/>
      <c r="T364" s="93">
        <f t="shared" si="512"/>
        <v>-0.29956546599836587</v>
      </c>
      <c r="U364" s="78">
        <f t="shared" ref="U364" si="561">U363</f>
        <v>2</v>
      </c>
      <c r="V364" s="65">
        <f t="shared" si="515"/>
        <v>-0.99905163374869499</v>
      </c>
      <c r="W364" s="65">
        <f t="shared" si="516"/>
        <v>4.99</v>
      </c>
      <c r="X364" s="78">
        <f t="shared" si="520"/>
        <v>0</v>
      </c>
      <c r="Y364" s="78">
        <f t="shared" si="504"/>
        <v>0.57013911225917879</v>
      </c>
      <c r="Z364" s="78">
        <f t="shared" si="524"/>
        <v>-11.82</v>
      </c>
      <c r="AA364" s="75"/>
      <c r="AB364" s="65"/>
      <c r="AC364" s="40"/>
      <c r="AD364" s="31"/>
    </row>
    <row r="365" spans="1:30" ht="12.75" customHeight="1">
      <c r="A365" s="1">
        <v>7775</v>
      </c>
      <c r="B365" s="1">
        <f t="shared" si="502"/>
        <v>-5825</v>
      </c>
      <c r="C365" s="2">
        <v>27</v>
      </c>
      <c r="F365" s="18">
        <f t="shared" si="506"/>
        <v>-2814.9241904599094</v>
      </c>
      <c r="G365" s="18">
        <f t="shared" si="507"/>
        <v>-2805.3765055626136</v>
      </c>
      <c r="H365" s="14">
        <f t="shared" si="522"/>
        <v>51.8</v>
      </c>
      <c r="I365" s="18">
        <f t="shared" si="525"/>
        <v>40.633333333333333</v>
      </c>
      <c r="J365" s="18">
        <f t="shared" si="526"/>
        <v>27.227777777777778</v>
      </c>
      <c r="K365" s="87">
        <f t="shared" si="536"/>
        <v>11.166666666666664</v>
      </c>
      <c r="L365" s="88">
        <f t="shared" si="537"/>
        <v>24.572222222222219</v>
      </c>
      <c r="P365" s="37">
        <f t="shared" si="508"/>
        <v>8</v>
      </c>
      <c r="Q365" s="40">
        <f t="shared" si="528"/>
        <v>24.572222222222219</v>
      </c>
      <c r="R365" s="40">
        <f t="shared" si="529"/>
        <v>24.572222222222219</v>
      </c>
      <c r="S365" s="73"/>
      <c r="T365" s="93">
        <f t="shared" si="512"/>
        <v>0.97603656729337962</v>
      </c>
      <c r="U365" s="78">
        <f t="shared" ref="U365" si="562">U364</f>
        <v>2</v>
      </c>
      <c r="V365" s="65">
        <f t="shared" si="515"/>
        <v>-0.15785742556962037</v>
      </c>
      <c r="W365" s="65">
        <f t="shared" si="516"/>
        <v>4.99</v>
      </c>
      <c r="X365" s="78">
        <f t="shared" si="520"/>
        <v>0</v>
      </c>
      <c r="Y365" s="78">
        <f t="shared" si="504"/>
        <v>-9.1329084528506896E-2</v>
      </c>
      <c r="Z365" s="78">
        <f t="shared" si="524"/>
        <v>-11.82</v>
      </c>
      <c r="AA365" s="75"/>
      <c r="AB365" s="65"/>
      <c r="AC365" s="40"/>
      <c r="AD365" s="31"/>
    </row>
    <row r="366" spans="1:30" ht="12.75" customHeight="1">
      <c r="A366" s="1">
        <v>7765</v>
      </c>
      <c r="B366" s="1">
        <f t="shared" si="502"/>
        <v>-5815</v>
      </c>
      <c r="C366" s="2">
        <v>28.7</v>
      </c>
      <c r="F366" s="18">
        <f t="shared" si="506"/>
        <v>-2795.828820665316</v>
      </c>
      <c r="G366" s="18">
        <f t="shared" si="507"/>
        <v>-2786.2811357680202</v>
      </c>
      <c r="H366" s="14">
        <f t="shared" si="522"/>
        <v>43.5</v>
      </c>
      <c r="I366" s="18">
        <f t="shared" si="525"/>
        <v>44.1</v>
      </c>
      <c r="J366" s="18">
        <f t="shared" si="526"/>
        <v>32.138888888888886</v>
      </c>
      <c r="K366" s="87">
        <f t="shared" si="536"/>
        <v>-0.60000000000000142</v>
      </c>
      <c r="L366" s="88">
        <f t="shared" si="537"/>
        <v>11.361111111111114</v>
      </c>
      <c r="P366" s="37">
        <f t="shared" si="508"/>
        <v>9</v>
      </c>
      <c r="Q366" s="40" t="str">
        <f t="shared" si="528"/>
        <v xml:space="preserve"> </v>
      </c>
      <c r="R366" s="40">
        <f t="shared" si="529"/>
        <v>24.572222222222219</v>
      </c>
      <c r="S366" s="73"/>
      <c r="T366" s="93">
        <f t="shared" si="512"/>
        <v>-0.67647110129504595</v>
      </c>
      <c r="U366" s="78">
        <f t="shared" ref="U366" si="563">U365</f>
        <v>2</v>
      </c>
      <c r="V366" s="65">
        <f t="shared" si="515"/>
        <v>0.93568672807348474</v>
      </c>
      <c r="W366" s="65">
        <f t="shared" si="516"/>
        <v>4.99</v>
      </c>
      <c r="X366" s="78">
        <f t="shared" si="520"/>
        <v>0</v>
      </c>
      <c r="Y366" s="78">
        <f t="shared" si="504"/>
        <v>-0.71006338765561283</v>
      </c>
      <c r="Z366" s="78">
        <f t="shared" si="524"/>
        <v>-11.82</v>
      </c>
      <c r="AA366" s="75"/>
      <c r="AB366" s="65"/>
      <c r="AC366" s="40"/>
      <c r="AD366" s="31"/>
    </row>
    <row r="367" spans="1:30" ht="12.75" customHeight="1">
      <c r="A367" s="1">
        <v>7755</v>
      </c>
      <c r="B367" s="1">
        <f t="shared" si="502"/>
        <v>-5805</v>
      </c>
      <c r="C367" s="2">
        <v>21.7</v>
      </c>
      <c r="F367" s="18">
        <f t="shared" si="506"/>
        <v>-2776.7334508707227</v>
      </c>
      <c r="G367" s="18">
        <f t="shared" si="507"/>
        <v>-2767.1857659734269</v>
      </c>
      <c r="H367" s="14">
        <f t="shared" si="522"/>
        <v>37</v>
      </c>
      <c r="I367" s="18">
        <f t="shared" si="525"/>
        <v>37.083333333333336</v>
      </c>
      <c r="J367" s="18">
        <f t="shared" si="526"/>
        <v>36.12777777777778</v>
      </c>
      <c r="K367" s="87">
        <f t="shared" si="536"/>
        <v>-8.3333333333335702E-2</v>
      </c>
      <c r="L367" s="88">
        <f t="shared" si="537"/>
        <v>0.87222222222222001</v>
      </c>
      <c r="P367" s="37">
        <f t="shared" si="508"/>
        <v>1</v>
      </c>
      <c r="Q367" s="40" t="str">
        <f t="shared" si="528"/>
        <v xml:space="preserve"> </v>
      </c>
      <c r="R367" s="40">
        <f t="shared" si="529"/>
        <v>24.572222222222219</v>
      </c>
      <c r="S367" s="73"/>
      <c r="T367" s="93">
        <f t="shared" si="512"/>
        <v>-0.29956546599827794</v>
      </c>
      <c r="U367" s="78">
        <f t="shared" ref="U367" si="564">U366</f>
        <v>2</v>
      </c>
      <c r="V367" s="65">
        <f t="shared" si="515"/>
        <v>0.5334476206585177</v>
      </c>
      <c r="W367" s="65">
        <f t="shared" si="516"/>
        <v>4.99</v>
      </c>
      <c r="X367" s="78">
        <f t="shared" si="520"/>
        <v>0</v>
      </c>
      <c r="Y367" s="78">
        <f t="shared" si="504"/>
        <v>-0.99655114022311886</v>
      </c>
      <c r="Z367" s="78">
        <f t="shared" si="524"/>
        <v>-11.82</v>
      </c>
      <c r="AA367" s="75"/>
      <c r="AB367" s="65"/>
      <c r="AC367" s="40"/>
      <c r="AD367" s="31"/>
    </row>
    <row r="368" spans="1:30" ht="12.75" customHeight="1">
      <c r="A368" s="1">
        <v>7745</v>
      </c>
      <c r="B368" s="1">
        <f t="shared" si="502"/>
        <v>-5795</v>
      </c>
      <c r="C368" s="2">
        <v>20.5</v>
      </c>
      <c r="F368" s="18">
        <f t="shared" si="506"/>
        <v>-2757.6380810761293</v>
      </c>
      <c r="G368" s="18">
        <f t="shared" si="507"/>
        <v>-2748.0903961788335</v>
      </c>
      <c r="H368" s="14">
        <f t="shared" si="522"/>
        <v>30.75</v>
      </c>
      <c r="I368" s="18">
        <f t="shared" si="525"/>
        <v>37.43333333333333</v>
      </c>
      <c r="J368" s="18">
        <f t="shared" si="526"/>
        <v>39.388888888888886</v>
      </c>
      <c r="K368" s="87">
        <f t="shared" si="536"/>
        <v>-6.68333333333333</v>
      </c>
      <c r="L368" s="88">
        <f t="shared" si="537"/>
        <v>-8.6388888888888857</v>
      </c>
      <c r="P368" s="37">
        <f t="shared" si="508"/>
        <v>2</v>
      </c>
      <c r="Q368" s="40" t="str">
        <f t="shared" si="528"/>
        <v xml:space="preserve"> </v>
      </c>
      <c r="R368" s="40">
        <f t="shared" si="529"/>
        <v>24.572222222222219</v>
      </c>
      <c r="S368" s="73"/>
      <c r="T368" s="93">
        <f t="shared" si="512"/>
        <v>0.97603656729338428</v>
      </c>
      <c r="U368" s="78">
        <f t="shared" ref="U368" si="565">U367</f>
        <v>2</v>
      </c>
      <c r="V368" s="65">
        <f t="shared" si="515"/>
        <v>-0.72155769332126196</v>
      </c>
      <c r="W368" s="65">
        <f t="shared" si="516"/>
        <v>4.99</v>
      </c>
      <c r="X368" s="78">
        <f t="shared" si="520"/>
        <v>0</v>
      </c>
      <c r="Y368" s="78">
        <f t="shared" si="504"/>
        <v>-0.81674153884797329</v>
      </c>
      <c r="Z368" s="78">
        <f t="shared" si="524"/>
        <v>-11.82</v>
      </c>
      <c r="AA368" s="75"/>
      <c r="AB368" s="65"/>
      <c r="AC368" s="40"/>
      <c r="AD368" s="31"/>
    </row>
    <row r="369" spans="1:30" ht="12.75" customHeight="1">
      <c r="A369" s="1">
        <v>7735</v>
      </c>
      <c r="B369" s="1">
        <f t="shared" si="502"/>
        <v>-5785</v>
      </c>
      <c r="C369" s="2">
        <v>22.7</v>
      </c>
      <c r="F369" s="18">
        <f t="shared" si="506"/>
        <v>-2738.542711281536</v>
      </c>
      <c r="G369" s="18">
        <f t="shared" si="507"/>
        <v>-2728.9950263842402</v>
      </c>
      <c r="H369" s="14">
        <f t="shared" si="522"/>
        <v>44.55</v>
      </c>
      <c r="I369" s="18">
        <f t="shared" si="525"/>
        <v>41.116666666666667</v>
      </c>
      <c r="J369" s="18">
        <f t="shared" si="526"/>
        <v>41.322222222222223</v>
      </c>
      <c r="K369" s="87">
        <f t="shared" si="536"/>
        <v>3.43333333333333</v>
      </c>
      <c r="L369" s="88">
        <f t="shared" si="537"/>
        <v>3.2277777777777743</v>
      </c>
      <c r="P369" s="37">
        <f t="shared" si="508"/>
        <v>3</v>
      </c>
      <c r="Q369" s="40" t="str">
        <f t="shared" si="528"/>
        <v xml:space="preserve"> </v>
      </c>
      <c r="R369" s="40">
        <f t="shared" si="529"/>
        <v>11.361111111111114</v>
      </c>
      <c r="S369" s="73"/>
      <c r="T369" s="93">
        <f t="shared" si="512"/>
        <v>-0.67647110129511379</v>
      </c>
      <c r="U369" s="78">
        <f t="shared" ref="U369" si="566">U368</f>
        <v>2</v>
      </c>
      <c r="V369" s="65">
        <f t="shared" si="515"/>
        <v>-0.82308515282745065</v>
      </c>
      <c r="W369" s="65">
        <f t="shared" si="516"/>
        <v>4.99</v>
      </c>
      <c r="X369" s="78">
        <f t="shared" si="520"/>
        <v>0</v>
      </c>
      <c r="Y369" s="78">
        <f t="shared" si="504"/>
        <v>-0.25476949437473284</v>
      </c>
      <c r="Z369" s="78">
        <f t="shared" si="524"/>
        <v>-11.82</v>
      </c>
      <c r="AA369" s="75"/>
      <c r="AB369" s="65"/>
      <c r="AC369" s="40"/>
      <c r="AD369" s="31"/>
    </row>
    <row r="370" spans="1:30" ht="12.75" customHeight="1">
      <c r="A370" s="1">
        <v>7725</v>
      </c>
      <c r="B370" s="1">
        <f t="shared" si="502"/>
        <v>-5775</v>
      </c>
      <c r="C370" s="2">
        <v>25.1</v>
      </c>
      <c r="F370" s="18">
        <f t="shared" si="506"/>
        <v>-2719.4473414869426</v>
      </c>
      <c r="G370" s="18">
        <f t="shared" si="507"/>
        <v>-2709.8996565896468</v>
      </c>
      <c r="H370" s="14">
        <f t="shared" si="522"/>
        <v>48.05</v>
      </c>
      <c r="I370" s="18">
        <f t="shared" si="525"/>
        <v>43.29999999999999</v>
      </c>
      <c r="J370" s="18">
        <f t="shared" si="526"/>
        <v>39.744444444444447</v>
      </c>
      <c r="K370" s="87">
        <f t="shared" si="536"/>
        <v>4.7500000000000071</v>
      </c>
      <c r="L370" s="88">
        <f t="shared" si="537"/>
        <v>8.30555555555555</v>
      </c>
      <c r="P370" s="37">
        <f t="shared" si="508"/>
        <v>4</v>
      </c>
      <c r="Q370" s="40">
        <f t="shared" si="528"/>
        <v>8.30555555555555</v>
      </c>
      <c r="R370" s="40">
        <f t="shared" si="529"/>
        <v>8.30555555555555</v>
      </c>
      <c r="S370" s="73"/>
      <c r="T370" s="93">
        <f t="shared" si="512"/>
        <v>-0.29956546599829853</v>
      </c>
      <c r="U370" s="78">
        <f t="shared" ref="U370" si="567">U369</f>
        <v>2</v>
      </c>
      <c r="V370" s="65">
        <f t="shared" si="515"/>
        <v>0.39116643751945124</v>
      </c>
      <c r="W370" s="65">
        <f t="shared" si="516"/>
        <v>4.99</v>
      </c>
      <c r="X370" s="78">
        <f t="shared" si="520"/>
        <v>0</v>
      </c>
      <c r="Y370" s="78">
        <f t="shared" si="504"/>
        <v>0.42641202796396033</v>
      </c>
      <c r="Z370" s="78">
        <f t="shared" si="524"/>
        <v>-11.82</v>
      </c>
      <c r="AA370" s="75"/>
      <c r="AB370" s="65"/>
      <c r="AC370" s="40"/>
      <c r="AD370" s="31"/>
    </row>
    <row r="371" spans="1:30" ht="12.75" customHeight="1">
      <c r="A371" s="1">
        <v>7715</v>
      </c>
      <c r="B371" s="1">
        <f t="shared" si="502"/>
        <v>-5765</v>
      </c>
      <c r="C371" s="2">
        <v>28.8</v>
      </c>
      <c r="F371" s="18">
        <f t="shared" si="506"/>
        <v>-2700.3519716923493</v>
      </c>
      <c r="G371" s="18">
        <f t="shared" si="507"/>
        <v>-2690.8042867950535</v>
      </c>
      <c r="H371" s="14">
        <f t="shared" si="522"/>
        <v>37.299999999999997</v>
      </c>
      <c r="I371" s="18">
        <f t="shared" si="525"/>
        <v>40.1</v>
      </c>
      <c r="J371" s="18">
        <f t="shared" si="526"/>
        <v>39.177777777777777</v>
      </c>
      <c r="K371" s="87">
        <f t="shared" si="536"/>
        <v>-2.8000000000000043</v>
      </c>
      <c r="L371" s="88">
        <f t="shared" si="537"/>
        <v>-1.87777777777778</v>
      </c>
      <c r="P371" s="37">
        <f t="shared" si="508"/>
        <v>5</v>
      </c>
      <c r="Q371" s="40" t="str">
        <f t="shared" si="528"/>
        <v xml:space="preserve"> </v>
      </c>
      <c r="R371" s="40">
        <f t="shared" si="529"/>
        <v>8.30555555555555</v>
      </c>
      <c r="S371" s="73"/>
      <c r="T371" s="93">
        <f t="shared" si="512"/>
        <v>0.97603656729336419</v>
      </c>
      <c r="U371" s="78">
        <f t="shared" ref="U371" si="568">U370</f>
        <v>2</v>
      </c>
      <c r="V371" s="65">
        <f t="shared" si="515"/>
        <v>0.98010167788032243</v>
      </c>
      <c r="W371" s="65">
        <f t="shared" si="516"/>
        <v>4.99</v>
      </c>
      <c r="X371" s="78">
        <f t="shared" si="520"/>
        <v>0</v>
      </c>
      <c r="Y371" s="78">
        <f t="shared" si="504"/>
        <v>0.90807062337652511</v>
      </c>
      <c r="Z371" s="78">
        <f t="shared" si="524"/>
        <v>-11.82</v>
      </c>
      <c r="AA371" s="75"/>
      <c r="AB371" s="65"/>
      <c r="AC371" s="40"/>
      <c r="AD371" s="31"/>
    </row>
    <row r="372" spans="1:30" ht="12.75" customHeight="1">
      <c r="A372" s="1">
        <v>7705</v>
      </c>
      <c r="B372" s="1">
        <f t="shared" si="502"/>
        <v>-5755</v>
      </c>
      <c r="C372" s="2">
        <v>30.9</v>
      </c>
      <c r="F372" s="18">
        <f t="shared" si="506"/>
        <v>-2681.2566018977559</v>
      </c>
      <c r="G372" s="18">
        <f t="shared" si="507"/>
        <v>-2671.7089170004601</v>
      </c>
      <c r="H372" s="14">
        <f t="shared" si="522"/>
        <v>34.950000000000003</v>
      </c>
      <c r="I372" s="18">
        <f t="shared" si="525"/>
        <v>38.75</v>
      </c>
      <c r="J372" s="18">
        <f t="shared" si="526"/>
        <v>39.555555555555557</v>
      </c>
      <c r="K372" s="87">
        <f t="shared" si="536"/>
        <v>-3.7999999999999972</v>
      </c>
      <c r="L372" s="88">
        <f t="shared" si="537"/>
        <v>-4.6055555555555543</v>
      </c>
      <c r="P372" s="37">
        <f t="shared" si="508"/>
        <v>6</v>
      </c>
      <c r="Q372" s="40" t="str">
        <f t="shared" si="528"/>
        <v xml:space="preserve"> </v>
      </c>
      <c r="R372" s="40">
        <f t="shared" si="529"/>
        <v>8.30555555555555</v>
      </c>
      <c r="S372" s="73"/>
      <c r="T372" s="93">
        <f t="shared" si="512"/>
        <v>-0.67647110129505605</v>
      </c>
      <c r="U372" s="78">
        <f t="shared" ref="U372" si="569">U371</f>
        <v>2</v>
      </c>
      <c r="V372" s="65">
        <f t="shared" si="515"/>
        <v>2.2521815091128441E-3</v>
      </c>
      <c r="W372" s="65">
        <f t="shared" si="516"/>
        <v>4.99</v>
      </c>
      <c r="X372" s="78">
        <f t="shared" si="520"/>
        <v>0</v>
      </c>
      <c r="Y372" s="78">
        <f t="shared" si="504"/>
        <v>0.96483288203037842</v>
      </c>
      <c r="Z372" s="78">
        <f t="shared" si="524"/>
        <v>-11.82</v>
      </c>
      <c r="AA372" s="75"/>
      <c r="AB372" s="65"/>
      <c r="AC372" s="40"/>
      <c r="AD372" s="31"/>
    </row>
    <row r="373" spans="1:30" ht="12.75" customHeight="1">
      <c r="A373" s="1">
        <v>7695</v>
      </c>
      <c r="B373" s="1">
        <f t="shared" si="502"/>
        <v>-5745</v>
      </c>
      <c r="C373" s="2">
        <v>26.4</v>
      </c>
      <c r="F373" s="18">
        <f t="shared" si="506"/>
        <v>-2662.1612321031625</v>
      </c>
      <c r="G373" s="18">
        <f t="shared" si="507"/>
        <v>-2652.6135472058668</v>
      </c>
      <c r="H373" s="14">
        <f t="shared" si="522"/>
        <v>44</v>
      </c>
      <c r="I373" s="18">
        <f t="shared" si="525"/>
        <v>38.85</v>
      </c>
      <c r="J373" s="18">
        <f t="shared" si="526"/>
        <v>39.155555555555544</v>
      </c>
      <c r="K373" s="87">
        <f t="shared" si="536"/>
        <v>5.1499999999999986</v>
      </c>
      <c r="L373" s="88">
        <f t="shared" si="537"/>
        <v>4.8444444444444557</v>
      </c>
      <c r="P373" s="37">
        <f t="shared" si="508"/>
        <v>7</v>
      </c>
      <c r="Q373" s="40" t="str">
        <f t="shared" si="528"/>
        <v xml:space="preserve"> </v>
      </c>
      <c r="R373" s="40">
        <f t="shared" si="529"/>
        <v>8.30555555555555</v>
      </c>
      <c r="S373" s="73"/>
      <c r="T373" s="93">
        <f t="shared" si="512"/>
        <v>-0.29956546599826489</v>
      </c>
      <c r="U373" s="78">
        <f t="shared" ref="U373" si="570">U372</f>
        <v>2</v>
      </c>
      <c r="V373" s="65">
        <f t="shared" si="515"/>
        <v>-0.97919763888199685</v>
      </c>
      <c r="W373" s="65">
        <f t="shared" si="516"/>
        <v>4.99</v>
      </c>
      <c r="X373" s="78">
        <f t="shared" si="520"/>
        <v>0</v>
      </c>
      <c r="Y373" s="78">
        <f t="shared" si="504"/>
        <v>0.57013911225914982</v>
      </c>
      <c r="Z373" s="78">
        <f t="shared" si="524"/>
        <v>-11.82</v>
      </c>
      <c r="AA373" s="75"/>
      <c r="AB373" s="65"/>
      <c r="AC373" s="40"/>
      <c r="AD373" s="31"/>
    </row>
    <row r="374" spans="1:30" ht="12.75" customHeight="1">
      <c r="A374" s="1">
        <v>7685</v>
      </c>
      <c r="B374" s="1">
        <f t="shared" si="502"/>
        <v>-5735</v>
      </c>
      <c r="C374" s="2">
        <v>17.600000000000001</v>
      </c>
      <c r="F374" s="18">
        <f t="shared" si="506"/>
        <v>-2643.0658623085692</v>
      </c>
      <c r="G374" s="18">
        <f t="shared" si="507"/>
        <v>-2633.5181774112734</v>
      </c>
      <c r="H374" s="14">
        <f t="shared" si="522"/>
        <v>37.6</v>
      </c>
      <c r="I374" s="18">
        <f t="shared" si="525"/>
        <v>40</v>
      </c>
      <c r="J374" s="18">
        <f t="shared" si="526"/>
        <v>36.499999999999993</v>
      </c>
      <c r="K374" s="87">
        <f t="shared" si="536"/>
        <v>-2.3999999999999986</v>
      </c>
      <c r="L374" s="88">
        <f t="shared" si="537"/>
        <v>1.1000000000000085</v>
      </c>
      <c r="P374" s="37">
        <f t="shared" si="508"/>
        <v>8</v>
      </c>
      <c r="Q374" s="40" t="str">
        <f t="shared" si="528"/>
        <v xml:space="preserve"> </v>
      </c>
      <c r="R374" s="40">
        <f t="shared" si="529"/>
        <v>4.8444444444444557</v>
      </c>
      <c r="S374" s="73"/>
      <c r="T374" s="93">
        <f t="shared" si="512"/>
        <v>0.97603656729336896</v>
      </c>
      <c r="U374" s="78">
        <f t="shared" ref="U374" si="571">U373</f>
        <v>2</v>
      </c>
      <c r="V374" s="65">
        <f t="shared" si="515"/>
        <v>-0.39530791392882764</v>
      </c>
      <c r="W374" s="65">
        <f t="shared" si="516"/>
        <v>4.99</v>
      </c>
      <c r="X374" s="78">
        <f t="shared" si="520"/>
        <v>0</v>
      </c>
      <c r="Y374" s="78">
        <f t="shared" si="504"/>
        <v>-9.1329084528570331E-2</v>
      </c>
      <c r="Z374" s="78">
        <f t="shared" si="524"/>
        <v>-11.82</v>
      </c>
      <c r="AA374" s="75"/>
      <c r="AB374" s="65"/>
      <c r="AC374" s="40"/>
      <c r="AD374" s="31"/>
    </row>
    <row r="375" spans="1:30" ht="12.75" customHeight="1">
      <c r="A375" s="1">
        <v>7675</v>
      </c>
      <c r="B375" s="1">
        <f t="shared" si="502"/>
        <v>-5725</v>
      </c>
      <c r="C375" s="2">
        <v>9.6999999999999993</v>
      </c>
      <c r="F375" s="18">
        <f t="shared" si="506"/>
        <v>-2623.9704925139758</v>
      </c>
      <c r="G375" s="18">
        <f t="shared" si="507"/>
        <v>-2614.4228076166801</v>
      </c>
      <c r="H375" s="14">
        <f t="shared" si="522"/>
        <v>38.400000000000006</v>
      </c>
      <c r="I375" s="18">
        <f t="shared" si="525"/>
        <v>38.800000000000004</v>
      </c>
      <c r="J375" s="18">
        <f t="shared" si="526"/>
        <v>35.044444444444444</v>
      </c>
      <c r="K375" s="87">
        <f t="shared" si="536"/>
        <v>-0.39999999999999858</v>
      </c>
      <c r="L375" s="88">
        <f t="shared" si="537"/>
        <v>3.3555555555555614</v>
      </c>
      <c r="P375" s="37">
        <f t="shared" si="508"/>
        <v>9</v>
      </c>
      <c r="Q375" s="40" t="str">
        <f t="shared" si="528"/>
        <v xml:space="preserve"> </v>
      </c>
      <c r="R375" s="40">
        <f t="shared" si="529"/>
        <v>4.8444444444444557</v>
      </c>
      <c r="S375" s="73"/>
      <c r="T375" s="93">
        <f t="shared" si="512"/>
        <v>-0.67647110129512389</v>
      </c>
      <c r="U375" s="78">
        <f t="shared" ref="U375" si="572">U374</f>
        <v>2</v>
      </c>
      <c r="V375" s="65">
        <f t="shared" si="515"/>
        <v>0.82051870066684141</v>
      </c>
      <c r="W375" s="65">
        <f t="shared" si="516"/>
        <v>4.99</v>
      </c>
      <c r="X375" s="78">
        <f t="shared" si="520"/>
        <v>0</v>
      </c>
      <c r="Y375" s="78">
        <f t="shared" si="504"/>
        <v>-0.7100633876556377</v>
      </c>
      <c r="Z375" s="78">
        <f t="shared" si="524"/>
        <v>-11.82</v>
      </c>
      <c r="AA375" s="75"/>
      <c r="AB375" s="65"/>
      <c r="AC375" s="40"/>
      <c r="AD375" s="31"/>
    </row>
    <row r="376" spans="1:30" ht="12.75" customHeight="1">
      <c r="A376" s="1">
        <v>7665</v>
      </c>
      <c r="B376" s="1">
        <f t="shared" si="502"/>
        <v>-5715</v>
      </c>
      <c r="C376" s="2">
        <v>6.7</v>
      </c>
      <c r="F376" s="18">
        <f t="shared" si="506"/>
        <v>-2604.8751227193825</v>
      </c>
      <c r="G376" s="18">
        <f t="shared" si="507"/>
        <v>-2595.3274378220867</v>
      </c>
      <c r="H376" s="14">
        <f t="shared" si="522"/>
        <v>40.4</v>
      </c>
      <c r="I376" s="18">
        <f t="shared" si="525"/>
        <v>35.31666666666667</v>
      </c>
      <c r="J376" s="18">
        <f t="shared" si="526"/>
        <v>37.31666666666667</v>
      </c>
      <c r="K376" s="87">
        <f t="shared" si="536"/>
        <v>5.0833333333333286</v>
      </c>
      <c r="L376" s="88">
        <f t="shared" si="537"/>
        <v>3.0833333333333286</v>
      </c>
      <c r="P376" s="37">
        <f t="shared" si="508"/>
        <v>1</v>
      </c>
      <c r="Q376" s="40" t="str">
        <f t="shared" si="528"/>
        <v xml:space="preserve"> </v>
      </c>
      <c r="R376" s="40">
        <f t="shared" si="529"/>
        <v>4.8444444444444557</v>
      </c>
      <c r="S376" s="73"/>
      <c r="T376" s="93">
        <f t="shared" si="512"/>
        <v>-0.29956546599817696</v>
      </c>
      <c r="U376" s="78">
        <f t="shared" ref="U376" si="573">U375</f>
        <v>2</v>
      </c>
      <c r="V376" s="65">
        <f t="shared" si="515"/>
        <v>0.72466898063121277</v>
      </c>
      <c r="W376" s="65">
        <f t="shared" si="516"/>
        <v>4.99</v>
      </c>
      <c r="X376" s="78">
        <f t="shared" si="520"/>
        <v>0</v>
      </c>
      <c r="Y376" s="78">
        <f t="shared" si="504"/>
        <v>-0.99655114022312175</v>
      </c>
      <c r="Z376" s="78">
        <f t="shared" si="524"/>
        <v>-11.82</v>
      </c>
      <c r="AA376" s="75"/>
      <c r="AB376" s="65"/>
      <c r="AC376" s="40"/>
      <c r="AD376" s="31"/>
    </row>
    <row r="377" spans="1:30" ht="12.75" customHeight="1">
      <c r="A377" s="1">
        <v>7655</v>
      </c>
      <c r="B377" s="1">
        <f t="shared" si="502"/>
        <v>-5705</v>
      </c>
      <c r="C377" s="2">
        <v>9.5</v>
      </c>
      <c r="F377" s="18">
        <f t="shared" si="506"/>
        <v>-2585.7797529247891</v>
      </c>
      <c r="G377" s="18">
        <f t="shared" si="507"/>
        <v>-2576.2320680274934</v>
      </c>
      <c r="H377" s="14">
        <f t="shared" si="522"/>
        <v>27.15</v>
      </c>
      <c r="I377" s="18">
        <f t="shared" si="525"/>
        <v>29.399999999999995</v>
      </c>
      <c r="J377" s="18">
        <f t="shared" si="526"/>
        <v>38.022222222222226</v>
      </c>
      <c r="K377" s="87">
        <f t="shared" si="536"/>
        <v>-2.2499999999999964</v>
      </c>
      <c r="L377" s="88">
        <f t="shared" si="537"/>
        <v>-10.872222222222227</v>
      </c>
      <c r="P377" s="37">
        <f t="shared" si="508"/>
        <v>2</v>
      </c>
      <c r="Q377" s="40" t="str">
        <f t="shared" si="528"/>
        <v xml:space="preserve"> </v>
      </c>
      <c r="R377" s="40">
        <f t="shared" si="529"/>
        <v>25.855555555555561</v>
      </c>
      <c r="S377" s="73"/>
      <c r="T377" s="93">
        <f t="shared" si="512"/>
        <v>0.97603656729336119</v>
      </c>
      <c r="U377" s="78">
        <f t="shared" ref="U377" si="574">U376</f>
        <v>2</v>
      </c>
      <c r="V377" s="65">
        <f t="shared" si="515"/>
        <v>-0.52963227934226853</v>
      </c>
      <c r="W377" s="65">
        <f t="shared" si="516"/>
        <v>4.99</v>
      </c>
      <c r="X377" s="78">
        <f t="shared" si="520"/>
        <v>0</v>
      </c>
      <c r="Y377" s="78">
        <f t="shared" si="504"/>
        <v>-0.81674153884795297</v>
      </c>
      <c r="Z377" s="78">
        <f t="shared" si="524"/>
        <v>-11.82</v>
      </c>
      <c r="AA377" s="75"/>
      <c r="AB377" s="65"/>
      <c r="AC377" s="40"/>
      <c r="AD377" s="31"/>
    </row>
    <row r="378" spans="1:30" ht="12.75" customHeight="1">
      <c r="A378" s="1">
        <v>7645</v>
      </c>
      <c r="B378" s="1">
        <f t="shared" si="502"/>
        <v>-5695</v>
      </c>
      <c r="C378" s="2">
        <v>16.7</v>
      </c>
      <c r="F378" s="18">
        <f t="shared" si="506"/>
        <v>-2566.6843831301958</v>
      </c>
      <c r="G378" s="18">
        <f t="shared" si="507"/>
        <v>-2557.1366982329</v>
      </c>
      <c r="H378" s="14">
        <f t="shared" si="522"/>
        <v>20.65</v>
      </c>
      <c r="I378" s="18">
        <f t="shared" si="525"/>
        <v>27.583333333333332</v>
      </c>
      <c r="J378" s="18">
        <f t="shared" si="526"/>
        <v>36.205555555555556</v>
      </c>
      <c r="K378" s="87">
        <f t="shared" si="536"/>
        <v>-6.9333333333333336</v>
      </c>
      <c r="L378" s="88">
        <f t="shared" si="537"/>
        <v>-15.555555555555557</v>
      </c>
      <c r="P378" s="37">
        <f t="shared" si="508"/>
        <v>3</v>
      </c>
      <c r="Q378" s="40" t="str">
        <f t="shared" si="528"/>
        <v xml:space="preserve"> </v>
      </c>
      <c r="R378" s="40">
        <f t="shared" si="529"/>
        <v>25.855555555555561</v>
      </c>
      <c r="S378" s="73"/>
      <c r="T378" s="93">
        <f t="shared" si="512"/>
        <v>-0.67647110129519172</v>
      </c>
      <c r="U378" s="78">
        <f t="shared" ref="U378" si="575">U377</f>
        <v>2</v>
      </c>
      <c r="V378" s="65">
        <f t="shared" si="515"/>
        <v>-0.93726651477936629</v>
      </c>
      <c r="W378" s="65">
        <f t="shared" si="516"/>
        <v>4.99</v>
      </c>
      <c r="X378" s="78">
        <f t="shared" si="520"/>
        <v>0</v>
      </c>
      <c r="Y378" s="78">
        <f t="shared" si="504"/>
        <v>-0.25476949437469876</v>
      </c>
      <c r="Z378" s="78">
        <f t="shared" si="524"/>
        <v>-11.82</v>
      </c>
      <c r="AA378" s="75"/>
      <c r="AB378" s="65"/>
      <c r="AC378" s="40"/>
      <c r="AD378" s="31"/>
    </row>
    <row r="379" spans="1:30" ht="12.75" customHeight="1">
      <c r="A379" s="1">
        <v>7635</v>
      </c>
      <c r="B379" s="1">
        <f t="shared" si="502"/>
        <v>-5685</v>
      </c>
      <c r="C379" s="2">
        <v>23.5</v>
      </c>
      <c r="F379" s="18">
        <f t="shared" si="506"/>
        <v>-2547.5890133356024</v>
      </c>
      <c r="G379" s="18">
        <f t="shared" si="507"/>
        <v>-2538.0413284383067</v>
      </c>
      <c r="H379" s="14">
        <f t="shared" si="522"/>
        <v>34.950000000000003</v>
      </c>
      <c r="I379" s="18">
        <f t="shared" si="525"/>
        <v>37.783333333333331</v>
      </c>
      <c r="J379" s="18">
        <f t="shared" si="526"/>
        <v>33.588888888888889</v>
      </c>
      <c r="K379" s="87">
        <f t="shared" si="536"/>
        <v>-2.8333333333333286</v>
      </c>
      <c r="L379" s="88">
        <f t="shared" si="537"/>
        <v>1.3611111111111143</v>
      </c>
      <c r="P379" s="37">
        <f t="shared" si="508"/>
        <v>4</v>
      </c>
      <c r="Q379" s="40" t="str">
        <f t="shared" si="528"/>
        <v xml:space="preserve"> </v>
      </c>
      <c r="R379" s="40">
        <f t="shared" si="529"/>
        <v>25.855555555555561</v>
      </c>
      <c r="S379" s="73"/>
      <c r="T379" s="93">
        <f t="shared" si="512"/>
        <v>-0.29956546599819756</v>
      </c>
      <c r="U379" s="78">
        <f t="shared" ref="U379" si="576">U378</f>
        <v>2</v>
      </c>
      <c r="V379" s="65">
        <f t="shared" si="515"/>
        <v>0.15340794851193285</v>
      </c>
      <c r="W379" s="65">
        <f t="shared" si="516"/>
        <v>4.99</v>
      </c>
      <c r="X379" s="78">
        <f t="shared" si="520"/>
        <v>0</v>
      </c>
      <c r="Y379" s="78">
        <f t="shared" si="504"/>
        <v>0.42641202796401795</v>
      </c>
      <c r="Z379" s="78">
        <f t="shared" si="524"/>
        <v>-11.82</v>
      </c>
      <c r="AA379" s="75"/>
      <c r="AB379" s="65"/>
      <c r="AC379" s="40"/>
      <c r="AD379" s="31"/>
    </row>
    <row r="380" spans="1:30" ht="12.75" customHeight="1">
      <c r="A380" s="1">
        <v>7625</v>
      </c>
      <c r="B380" s="1">
        <f t="shared" si="502"/>
        <v>-5675</v>
      </c>
      <c r="C380" s="2">
        <v>21.8</v>
      </c>
      <c r="F380" s="18">
        <f t="shared" si="506"/>
        <v>-2528.4936435410091</v>
      </c>
      <c r="G380" s="18">
        <f t="shared" si="507"/>
        <v>-2518.9459586437133</v>
      </c>
      <c r="H380" s="14">
        <f t="shared" si="522"/>
        <v>57.75</v>
      </c>
      <c r="I380" s="18">
        <f t="shared" si="525"/>
        <v>44.666666666666664</v>
      </c>
      <c r="J380" s="18">
        <f t="shared" si="526"/>
        <v>31.894444444444439</v>
      </c>
      <c r="K380" s="87">
        <f t="shared" si="536"/>
        <v>13.083333333333336</v>
      </c>
      <c r="L380" s="88">
        <f t="shared" si="537"/>
        <v>25.855555555555561</v>
      </c>
      <c r="P380" s="37">
        <f t="shared" si="508"/>
        <v>5</v>
      </c>
      <c r="Q380" s="40">
        <f t="shared" si="528"/>
        <v>25.855555555555561</v>
      </c>
      <c r="R380" s="40">
        <f t="shared" si="529"/>
        <v>25.855555555555561</v>
      </c>
      <c r="S380" s="73"/>
      <c r="T380" s="93">
        <f t="shared" si="512"/>
        <v>0.97603656729334121</v>
      </c>
      <c r="U380" s="78">
        <f t="shared" ref="U380" si="577">U379</f>
        <v>2</v>
      </c>
      <c r="V380" s="65">
        <f t="shared" si="515"/>
        <v>0.99884537400762208</v>
      </c>
      <c r="W380" s="65">
        <f t="shared" si="516"/>
        <v>4.99</v>
      </c>
      <c r="X380" s="78">
        <f t="shared" si="520"/>
        <v>0</v>
      </c>
      <c r="Y380" s="78">
        <f t="shared" si="504"/>
        <v>0.90807062337653988</v>
      </c>
      <c r="Z380" s="78">
        <f t="shared" si="524"/>
        <v>-11.82</v>
      </c>
      <c r="AA380" s="75"/>
      <c r="AB380" s="65"/>
      <c r="AC380" s="40"/>
      <c r="AD380" s="31"/>
    </row>
    <row r="381" spans="1:30" ht="12.75" customHeight="1">
      <c r="A381" s="1">
        <v>7615</v>
      </c>
      <c r="B381" s="1">
        <f t="shared" si="502"/>
        <v>-5665</v>
      </c>
      <c r="C381" s="2">
        <v>15.7</v>
      </c>
      <c r="F381" s="18">
        <f t="shared" si="506"/>
        <v>-2509.3982737464157</v>
      </c>
      <c r="G381" s="18">
        <f t="shared" si="507"/>
        <v>-2499.85058884912</v>
      </c>
      <c r="H381" s="14">
        <f t="shared" si="522"/>
        <v>41.3</v>
      </c>
      <c r="I381" s="18">
        <f t="shared" si="525"/>
        <v>42.233333333333327</v>
      </c>
      <c r="J381" s="18">
        <f t="shared" si="526"/>
        <v>31.005555555555556</v>
      </c>
      <c r="K381" s="87">
        <f t="shared" si="536"/>
        <v>-0.93333333333333002</v>
      </c>
      <c r="L381" s="88">
        <f t="shared" si="537"/>
        <v>10.294444444444441</v>
      </c>
      <c r="P381" s="37">
        <f t="shared" si="508"/>
        <v>6</v>
      </c>
      <c r="Q381" s="40" t="str">
        <f t="shared" si="528"/>
        <v xml:space="preserve"> </v>
      </c>
      <c r="R381" s="40">
        <f t="shared" si="529"/>
        <v>25.855555555555561</v>
      </c>
      <c r="S381" s="73"/>
      <c r="T381" s="93">
        <f t="shared" si="512"/>
        <v>-0.67647110129517585</v>
      </c>
      <c r="U381" s="78">
        <f t="shared" ref="U381" si="578">U380</f>
        <v>2</v>
      </c>
      <c r="V381" s="65">
        <f t="shared" si="515"/>
        <v>0.24753450116840744</v>
      </c>
      <c r="W381" s="65">
        <f t="shared" si="516"/>
        <v>4.99</v>
      </c>
      <c r="X381" s="78">
        <f t="shared" si="520"/>
        <v>0</v>
      </c>
      <c r="Y381" s="78">
        <f t="shared" si="504"/>
        <v>0.96483288203036166</v>
      </c>
      <c r="Z381" s="78">
        <f t="shared" si="524"/>
        <v>-11.82</v>
      </c>
      <c r="AA381" s="75"/>
      <c r="AB381" s="65"/>
      <c r="AC381" s="40"/>
      <c r="AD381" s="31"/>
    </row>
    <row r="382" spans="1:30" ht="12.75" customHeight="1">
      <c r="A382" s="1">
        <v>7605</v>
      </c>
      <c r="B382" s="1">
        <f t="shared" si="502"/>
        <v>-5655</v>
      </c>
      <c r="C382" s="2">
        <v>16.399999999999999</v>
      </c>
      <c r="F382" s="18">
        <f t="shared" si="506"/>
        <v>-2490.3029039518224</v>
      </c>
      <c r="G382" s="18">
        <f t="shared" si="507"/>
        <v>-2480.7552190545266</v>
      </c>
      <c r="H382" s="14">
        <f t="shared" si="522"/>
        <v>27.65</v>
      </c>
      <c r="I382" s="18">
        <f t="shared" si="525"/>
        <v>27.666666666666661</v>
      </c>
      <c r="J382" s="18">
        <f t="shared" si="526"/>
        <v>31.055555555555557</v>
      </c>
      <c r="K382" s="87">
        <f t="shared" si="536"/>
        <v>-1.6666666666662167E-2</v>
      </c>
      <c r="L382" s="88">
        <f t="shared" si="537"/>
        <v>-3.4055555555555586</v>
      </c>
      <c r="P382" s="37">
        <f t="shared" si="508"/>
        <v>7</v>
      </c>
      <c r="Q382" s="40" t="str">
        <f t="shared" si="528"/>
        <v xml:space="preserve"> </v>
      </c>
      <c r="R382" s="40">
        <f t="shared" si="529"/>
        <v>25.855555555555561</v>
      </c>
      <c r="S382" s="73"/>
      <c r="T382" s="93">
        <f t="shared" si="512"/>
        <v>-0.29956546599810963</v>
      </c>
      <c r="U382" s="78">
        <f t="shared" ref="U382" si="579">U381</f>
        <v>2</v>
      </c>
      <c r="V382" s="65">
        <f t="shared" si="515"/>
        <v>-0.89948355899447086</v>
      </c>
      <c r="W382" s="65">
        <f t="shared" si="516"/>
        <v>4.99</v>
      </c>
      <c r="X382" s="78">
        <f t="shared" si="520"/>
        <v>0</v>
      </c>
      <c r="Y382" s="78">
        <f t="shared" si="504"/>
        <v>0.57013911225912084</v>
      </c>
      <c r="Z382" s="78">
        <f t="shared" si="524"/>
        <v>-11.82</v>
      </c>
      <c r="AA382" s="75"/>
      <c r="AB382" s="65"/>
      <c r="AC382" s="40"/>
      <c r="AD382" s="31"/>
    </row>
    <row r="383" spans="1:30" ht="12.75" customHeight="1">
      <c r="A383" s="1">
        <v>7595</v>
      </c>
      <c r="B383" s="1">
        <f t="shared" si="502"/>
        <v>-5645</v>
      </c>
      <c r="C383" s="2">
        <v>17.100000000000001</v>
      </c>
      <c r="F383" s="18">
        <f t="shared" si="506"/>
        <v>-2471.207534157229</v>
      </c>
      <c r="G383" s="18">
        <f t="shared" si="507"/>
        <v>-2461.6598492599333</v>
      </c>
      <c r="H383" s="14">
        <f t="shared" si="522"/>
        <v>14.05</v>
      </c>
      <c r="I383" s="18">
        <f t="shared" si="525"/>
        <v>21.616666666666664</v>
      </c>
      <c r="J383" s="18">
        <f t="shared" si="526"/>
        <v>33.072222222222223</v>
      </c>
      <c r="K383" s="87">
        <f t="shared" si="536"/>
        <v>-7.5666666666666629</v>
      </c>
      <c r="L383" s="88">
        <f t="shared" si="537"/>
        <v>-19.022222222222222</v>
      </c>
      <c r="P383" s="37">
        <f t="shared" si="508"/>
        <v>8</v>
      </c>
      <c r="Q383" s="40" t="str">
        <f t="shared" si="528"/>
        <v xml:space="preserve"> </v>
      </c>
      <c r="R383" s="40">
        <f t="shared" si="529"/>
        <v>25.855555555555561</v>
      </c>
      <c r="S383" s="73"/>
      <c r="T383" s="93">
        <f t="shared" si="512"/>
        <v>0.97603656729333355</v>
      </c>
      <c r="U383" s="78">
        <f t="shared" ref="U383" si="580">U382</f>
        <v>2</v>
      </c>
      <c r="V383" s="65">
        <f t="shared" si="515"/>
        <v>-0.60859252974344602</v>
      </c>
      <c r="W383" s="65">
        <f t="shared" si="516"/>
        <v>4.99</v>
      </c>
      <c r="X383" s="78">
        <f t="shared" si="520"/>
        <v>0</v>
      </c>
      <c r="Y383" s="78">
        <f t="shared" si="504"/>
        <v>-9.1329084528605456E-2</v>
      </c>
      <c r="Z383" s="78">
        <f t="shared" si="524"/>
        <v>-11.82</v>
      </c>
      <c r="AA383" s="75"/>
      <c r="AB383" s="65"/>
      <c r="AC383" s="40"/>
      <c r="AD383" s="31"/>
    </row>
    <row r="384" spans="1:30" ht="12.75" customHeight="1">
      <c r="A384" s="1">
        <v>7585</v>
      </c>
      <c r="B384" s="1">
        <f t="shared" si="502"/>
        <v>-5635</v>
      </c>
      <c r="C384" s="2">
        <v>10.5</v>
      </c>
      <c r="F384" s="18">
        <f t="shared" si="506"/>
        <v>-2452.1121643626357</v>
      </c>
      <c r="G384" s="18">
        <f t="shared" si="507"/>
        <v>-2442.5644794653399</v>
      </c>
      <c r="H384" s="14">
        <f t="shared" si="522"/>
        <v>23.15</v>
      </c>
      <c r="I384" s="18">
        <f t="shared" si="525"/>
        <v>23.2</v>
      </c>
      <c r="J384" s="18">
        <f t="shared" si="526"/>
        <v>34.68333333333333</v>
      </c>
      <c r="K384" s="87">
        <f t="shared" si="536"/>
        <v>-5.0000000000000711E-2</v>
      </c>
      <c r="L384" s="88">
        <f t="shared" si="537"/>
        <v>-11.533333333333331</v>
      </c>
      <c r="P384" s="37">
        <f t="shared" si="508"/>
        <v>9</v>
      </c>
      <c r="Q384" s="40" t="str">
        <f t="shared" si="528"/>
        <v xml:space="preserve"> </v>
      </c>
      <c r="R384" s="40">
        <f t="shared" si="529"/>
        <v>10.294444444444441</v>
      </c>
      <c r="S384" s="73"/>
      <c r="T384" s="93">
        <f t="shared" si="512"/>
        <v>-0.67647110129524368</v>
      </c>
      <c r="U384" s="78">
        <f t="shared" ref="U384" si="581">U383</f>
        <v>2</v>
      </c>
      <c r="V384" s="65">
        <f t="shared" si="515"/>
        <v>0.65519091262273066</v>
      </c>
      <c r="W384" s="65">
        <f t="shared" si="516"/>
        <v>4.99</v>
      </c>
      <c r="X384" s="78">
        <f t="shared" si="520"/>
        <v>0</v>
      </c>
      <c r="Y384" s="78">
        <f t="shared" si="504"/>
        <v>-0.71006338765566257</v>
      </c>
      <c r="Z384" s="78">
        <f t="shared" si="524"/>
        <v>-11.82</v>
      </c>
      <c r="AA384" s="75"/>
      <c r="AB384" s="65"/>
      <c r="AC384" s="40"/>
      <c r="AD384" s="31"/>
    </row>
    <row r="385" spans="1:30" ht="12.75" customHeight="1">
      <c r="A385" s="1">
        <v>7575</v>
      </c>
      <c r="B385" s="1">
        <f t="shared" si="502"/>
        <v>-5625</v>
      </c>
      <c r="C385" s="2">
        <v>2.7</v>
      </c>
      <c r="F385" s="18">
        <f t="shared" si="506"/>
        <v>-2433.0167945680423</v>
      </c>
      <c r="G385" s="18">
        <f t="shared" si="507"/>
        <v>-2423.4691096707465</v>
      </c>
      <c r="H385" s="14">
        <f t="shared" si="522"/>
        <v>32.4</v>
      </c>
      <c r="I385" s="18">
        <f t="shared" si="525"/>
        <v>27.716666666666669</v>
      </c>
      <c r="J385" s="18">
        <f t="shared" si="526"/>
        <v>32.599999999999994</v>
      </c>
      <c r="K385" s="87">
        <f t="shared" si="536"/>
        <v>4.68333333333333</v>
      </c>
      <c r="L385" s="88">
        <f t="shared" si="537"/>
        <v>-0.19999999999999574</v>
      </c>
      <c r="P385" s="37">
        <f t="shared" si="508"/>
        <v>1</v>
      </c>
      <c r="Q385" s="40" t="str">
        <f t="shared" si="528"/>
        <v xml:space="preserve"> </v>
      </c>
      <c r="R385" s="40">
        <f t="shared" si="529"/>
        <v>13.777777777777786</v>
      </c>
      <c r="S385" s="73"/>
      <c r="T385" s="93">
        <f t="shared" si="512"/>
        <v>-0.29956546599807599</v>
      </c>
      <c r="U385" s="78">
        <f t="shared" ref="U385" si="582">U384</f>
        <v>2</v>
      </c>
      <c r="V385" s="65">
        <f t="shared" si="515"/>
        <v>0.87159004302346532</v>
      </c>
      <c r="W385" s="65">
        <f t="shared" si="516"/>
        <v>4.99</v>
      </c>
      <c r="X385" s="78">
        <f t="shared" si="520"/>
        <v>0</v>
      </c>
      <c r="Y385" s="78">
        <f t="shared" si="504"/>
        <v>-0.99655114022312474</v>
      </c>
      <c r="Z385" s="78">
        <f t="shared" si="524"/>
        <v>-11.82</v>
      </c>
      <c r="AA385" s="75"/>
      <c r="AB385" s="65"/>
      <c r="AC385" s="40"/>
      <c r="AD385" s="31"/>
    </row>
    <row r="386" spans="1:30" ht="12.75" customHeight="1">
      <c r="A386" s="1">
        <v>7565</v>
      </c>
      <c r="B386" s="1">
        <f t="shared" ref="B386:B449" si="583">1950-A386</f>
        <v>-5615</v>
      </c>
      <c r="C386" s="2">
        <v>-2.2999999999999998</v>
      </c>
      <c r="F386" s="18">
        <f t="shared" si="506"/>
        <v>-2413.921424773449</v>
      </c>
      <c r="G386" s="18">
        <f t="shared" si="507"/>
        <v>-2404.3737398761532</v>
      </c>
      <c r="H386" s="14">
        <f t="shared" si="522"/>
        <v>27.6</v>
      </c>
      <c r="I386" s="18">
        <f t="shared" si="525"/>
        <v>32.93333333333333</v>
      </c>
      <c r="J386" s="18">
        <f t="shared" si="526"/>
        <v>32.43333333333333</v>
      </c>
      <c r="K386" s="87">
        <f t="shared" si="536"/>
        <v>-5.3333333333333286</v>
      </c>
      <c r="L386" s="88">
        <f t="shared" si="537"/>
        <v>-4.8333333333333286</v>
      </c>
      <c r="P386" s="37">
        <f t="shared" si="508"/>
        <v>2</v>
      </c>
      <c r="Q386" s="40" t="str">
        <f t="shared" si="528"/>
        <v xml:space="preserve"> </v>
      </c>
      <c r="R386" s="40">
        <f t="shared" si="529"/>
        <v>13.777777777777786</v>
      </c>
      <c r="S386" s="73"/>
      <c r="T386" s="93">
        <f t="shared" si="512"/>
        <v>0.97603656729332577</v>
      </c>
      <c r="U386" s="78">
        <f t="shared" ref="U386" si="584">U385</f>
        <v>2</v>
      </c>
      <c r="V386" s="65">
        <f t="shared" si="515"/>
        <v>-0.30532950658276564</v>
      </c>
      <c r="W386" s="65">
        <f t="shared" si="516"/>
        <v>4.99</v>
      </c>
      <c r="X386" s="78">
        <f t="shared" si="520"/>
        <v>0</v>
      </c>
      <c r="Y386" s="78">
        <f t="shared" ref="Y386:Y449" si="585" xml:space="preserve"> SIN((2*PI()*(G386-2000+Z386)/171.858328151339) + 3.421821408)</f>
        <v>-0.81674153884793255</v>
      </c>
      <c r="Z386" s="78">
        <f t="shared" si="524"/>
        <v>-11.82</v>
      </c>
      <c r="AA386" s="75"/>
      <c r="AB386" s="65"/>
      <c r="AC386" s="40"/>
      <c r="AD386" s="31"/>
    </row>
    <row r="387" spans="1:30" ht="12.75" customHeight="1">
      <c r="A387" s="1">
        <v>7555</v>
      </c>
      <c r="B387" s="1">
        <f t="shared" si="583"/>
        <v>-5605</v>
      </c>
      <c r="C387" s="2">
        <v>0.1</v>
      </c>
      <c r="F387" s="18">
        <f t="shared" si="506"/>
        <v>-2394.8260549788556</v>
      </c>
      <c r="G387" s="18">
        <f t="shared" si="507"/>
        <v>-2385.2783700815598</v>
      </c>
      <c r="H387" s="14">
        <f t="shared" si="522"/>
        <v>38.799999999999997</v>
      </c>
      <c r="I387" s="18">
        <f t="shared" si="525"/>
        <v>38.616666666666667</v>
      </c>
      <c r="J387" s="18">
        <f t="shared" si="526"/>
        <v>33.961111111111109</v>
      </c>
      <c r="K387" s="87">
        <f t="shared" si="536"/>
        <v>0.18333333333333002</v>
      </c>
      <c r="L387" s="88">
        <f t="shared" si="537"/>
        <v>4.8388888888888886</v>
      </c>
      <c r="P387" s="37">
        <f t="shared" si="508"/>
        <v>3</v>
      </c>
      <c r="Q387" s="40" t="str">
        <f t="shared" si="528"/>
        <v xml:space="preserve"> </v>
      </c>
      <c r="R387" s="40">
        <f t="shared" si="529"/>
        <v>13.777777777777786</v>
      </c>
      <c r="S387" s="73"/>
      <c r="T387" s="93">
        <f t="shared" si="512"/>
        <v>-0.67647110129526977</v>
      </c>
      <c r="U387" s="78">
        <f t="shared" ref="U387" si="586">U386</f>
        <v>2</v>
      </c>
      <c r="V387" s="65">
        <f t="shared" si="515"/>
        <v>-0.99415111555245084</v>
      </c>
      <c r="W387" s="65">
        <f t="shared" si="516"/>
        <v>4.99</v>
      </c>
      <c r="X387" s="78">
        <f t="shared" si="520"/>
        <v>0</v>
      </c>
      <c r="Y387" s="78">
        <f t="shared" si="585"/>
        <v>-0.25476949437466462</v>
      </c>
      <c r="Z387" s="78">
        <f t="shared" si="524"/>
        <v>-11.82</v>
      </c>
      <c r="AA387" s="75"/>
      <c r="AB387" s="65"/>
      <c r="AC387" s="40"/>
      <c r="AD387" s="31"/>
    </row>
    <row r="388" spans="1:30" ht="12.75" customHeight="1">
      <c r="A388" s="1">
        <v>7545</v>
      </c>
      <c r="B388" s="1">
        <f t="shared" si="583"/>
        <v>-5595</v>
      </c>
      <c r="C388" s="2">
        <v>12.6</v>
      </c>
      <c r="F388" s="18">
        <f t="shared" ref="F388:F451" si="587">F387 + 19.0953697945932</f>
        <v>-2375.7306851842623</v>
      </c>
      <c r="G388" s="18">
        <f t="shared" ref="G388:G451" si="588">G387 + 19.0953697945932</f>
        <v>-2366.1830002869665</v>
      </c>
      <c r="H388" s="14">
        <f t="shared" si="522"/>
        <v>49.45</v>
      </c>
      <c r="I388" s="18">
        <f t="shared" si="525"/>
        <v>42.416666666666664</v>
      </c>
      <c r="J388" s="18">
        <f t="shared" si="526"/>
        <v>35.672222222222217</v>
      </c>
      <c r="K388" s="87">
        <f t="shared" si="536"/>
        <v>7.0333333333333385</v>
      </c>
      <c r="L388" s="88">
        <f t="shared" si="537"/>
        <v>13.777777777777786</v>
      </c>
      <c r="P388" s="37">
        <f t="shared" ref="P388:P451" si="589">IF(P387=9, 1, P387+1)</f>
        <v>4</v>
      </c>
      <c r="Q388" s="40">
        <f t="shared" si="528"/>
        <v>13.777777777777786</v>
      </c>
      <c r="R388" s="40">
        <f t="shared" si="529"/>
        <v>13.777777777777786</v>
      </c>
      <c r="S388" s="73"/>
      <c r="T388" s="93">
        <f t="shared" si="512"/>
        <v>-0.29956546599798811</v>
      </c>
      <c r="U388" s="78">
        <f t="shared" ref="U388" si="590">U387</f>
        <v>2</v>
      </c>
      <c r="V388" s="65">
        <f t="shared" si="515"/>
        <v>-9.3728639947785422E-2</v>
      </c>
      <c r="W388" s="65">
        <f t="shared" si="516"/>
        <v>4.99</v>
      </c>
      <c r="X388" s="78">
        <f t="shared" si="520"/>
        <v>0</v>
      </c>
      <c r="Y388" s="78">
        <f t="shared" si="585"/>
        <v>0.42641202796404987</v>
      </c>
      <c r="Z388" s="78">
        <f t="shared" si="524"/>
        <v>-11.82</v>
      </c>
      <c r="AA388" s="75"/>
      <c r="AB388" s="65"/>
      <c r="AC388" s="40"/>
      <c r="AD388" s="31"/>
    </row>
    <row r="389" spans="1:30" ht="12.75" customHeight="1">
      <c r="A389" s="1">
        <v>7535</v>
      </c>
      <c r="B389" s="1">
        <f t="shared" si="583"/>
        <v>-5585</v>
      </c>
      <c r="C389" s="2">
        <v>28.3</v>
      </c>
      <c r="F389" s="18">
        <f t="shared" si="587"/>
        <v>-2356.6353153896689</v>
      </c>
      <c r="G389" s="18">
        <f t="shared" si="588"/>
        <v>-2347.0876304923731</v>
      </c>
      <c r="H389" s="14">
        <f t="shared" si="522"/>
        <v>39</v>
      </c>
      <c r="I389" s="18">
        <f t="shared" si="525"/>
        <v>42.75</v>
      </c>
      <c r="J389" s="18">
        <f t="shared" si="526"/>
        <v>36.555555555555557</v>
      </c>
      <c r="K389" s="87">
        <f t="shared" si="536"/>
        <v>-3.75</v>
      </c>
      <c r="L389" s="88">
        <f t="shared" si="537"/>
        <v>2.4444444444444429</v>
      </c>
      <c r="P389" s="37">
        <f t="shared" si="589"/>
        <v>5</v>
      </c>
      <c r="Q389" s="40" t="str">
        <f t="shared" si="528"/>
        <v xml:space="preserve"> </v>
      </c>
      <c r="R389" s="40">
        <f t="shared" si="529"/>
        <v>13.777777777777786</v>
      </c>
      <c r="S389" s="73"/>
      <c r="T389" s="93">
        <f t="shared" si="512"/>
        <v>0.97603656729331811</v>
      </c>
      <c r="U389" s="78">
        <f t="shared" ref="U389" si="591">U388</f>
        <v>2</v>
      </c>
      <c r="V389" s="65">
        <f t="shared" si="515"/>
        <v>0.95652788428584146</v>
      </c>
      <c r="W389" s="65">
        <f t="shared" si="516"/>
        <v>4.99</v>
      </c>
      <c r="X389" s="78">
        <f t="shared" si="520"/>
        <v>0</v>
      </c>
      <c r="Y389" s="78">
        <f t="shared" si="585"/>
        <v>0.90807062337655475</v>
      </c>
      <c r="Z389" s="78">
        <f t="shared" si="524"/>
        <v>-11.82</v>
      </c>
      <c r="AA389" s="75"/>
      <c r="AB389" s="65"/>
      <c r="AC389" s="40"/>
      <c r="AD389" s="31"/>
    </row>
    <row r="390" spans="1:30" ht="12.75" customHeight="1">
      <c r="A390" s="1">
        <v>7525</v>
      </c>
      <c r="B390" s="1">
        <f t="shared" si="583"/>
        <v>-5575</v>
      </c>
      <c r="C390" s="2">
        <v>29.9</v>
      </c>
      <c r="F390" s="18">
        <f t="shared" si="587"/>
        <v>-2337.5399455950756</v>
      </c>
      <c r="G390" s="18">
        <f t="shared" si="588"/>
        <v>-2327.9922606977798</v>
      </c>
      <c r="H390" s="14">
        <f t="shared" si="522"/>
        <v>39.799999999999997</v>
      </c>
      <c r="I390" s="18">
        <f t="shared" si="525"/>
        <v>40.066666666666663</v>
      </c>
      <c r="J390" s="18">
        <f t="shared" si="526"/>
        <v>38.777777777777793</v>
      </c>
      <c r="K390" s="87">
        <f t="shared" si="536"/>
        <v>-0.26666666666666572</v>
      </c>
      <c r="L390" s="88">
        <f t="shared" si="537"/>
        <v>1.0222222222222044</v>
      </c>
      <c r="P390" s="37">
        <f t="shared" si="589"/>
        <v>6</v>
      </c>
      <c r="Q390" s="40" t="str">
        <f t="shared" si="528"/>
        <v xml:space="preserve"> </v>
      </c>
      <c r="R390" s="40">
        <f t="shared" si="529"/>
        <v>13.777777777777786</v>
      </c>
      <c r="S390" s="73"/>
      <c r="T390" s="93">
        <f t="shared" si="512"/>
        <v>-0.67647110129533761</v>
      </c>
      <c r="U390" s="78">
        <f t="shared" ref="U390" si="592">U389</f>
        <v>2</v>
      </c>
      <c r="V390" s="65">
        <f t="shared" si="515"/>
        <v>0.4776845985907312</v>
      </c>
      <c r="W390" s="65">
        <f t="shared" si="516"/>
        <v>4.99</v>
      </c>
      <c r="X390" s="78">
        <f t="shared" si="520"/>
        <v>0</v>
      </c>
      <c r="Y390" s="78">
        <f t="shared" si="585"/>
        <v>0.96483288203035233</v>
      </c>
      <c r="Z390" s="78">
        <f t="shared" si="524"/>
        <v>-11.82</v>
      </c>
      <c r="AA390" s="75"/>
      <c r="AB390" s="65"/>
      <c r="AC390" s="40"/>
      <c r="AD390" s="31"/>
    </row>
    <row r="391" spans="1:30" ht="12.75" customHeight="1">
      <c r="A391" s="1">
        <v>7515</v>
      </c>
      <c r="B391" s="1">
        <f t="shared" si="583"/>
        <v>-5565</v>
      </c>
      <c r="C391" s="2">
        <v>17.2</v>
      </c>
      <c r="F391" s="18">
        <f t="shared" si="587"/>
        <v>-2318.4445758004822</v>
      </c>
      <c r="G391" s="18">
        <f t="shared" si="588"/>
        <v>-2308.8968909031864</v>
      </c>
      <c r="H391" s="14">
        <f t="shared" si="522"/>
        <v>41.4</v>
      </c>
      <c r="I391" s="18">
        <f t="shared" si="525"/>
        <v>36.883333333333333</v>
      </c>
      <c r="J391" s="18">
        <f t="shared" si="526"/>
        <v>41.177777777777777</v>
      </c>
      <c r="K391" s="87">
        <f t="shared" si="536"/>
        <v>4.5166666666666657</v>
      </c>
      <c r="L391" s="88">
        <f t="shared" si="537"/>
        <v>0.22222222222222143</v>
      </c>
      <c r="P391" s="37">
        <f t="shared" si="589"/>
        <v>7</v>
      </c>
      <c r="Q391" s="40" t="str">
        <f t="shared" si="528"/>
        <v xml:space="preserve"> </v>
      </c>
      <c r="R391" s="40">
        <f t="shared" si="529"/>
        <v>13.777777777777786</v>
      </c>
      <c r="S391" s="73"/>
      <c r="T391" s="93">
        <f t="shared" ref="T391:T454" si="593" xml:space="preserve"> SIN((2*PI()*(G391-2000+U391)/57.2861093837796) + 0.840686201)</f>
        <v>-0.29956546599800865</v>
      </c>
      <c r="U391" s="78">
        <f t="shared" ref="U391" si="594">U390</f>
        <v>2</v>
      </c>
      <c r="V391" s="65">
        <f t="shared" si="515"/>
        <v>-0.76478245689790536</v>
      </c>
      <c r="W391" s="65">
        <f t="shared" si="516"/>
        <v>4.99</v>
      </c>
      <c r="X391" s="78">
        <f t="shared" si="520"/>
        <v>0</v>
      </c>
      <c r="Y391" s="78">
        <f t="shared" si="585"/>
        <v>0.57013911225906855</v>
      </c>
      <c r="Z391" s="78">
        <f t="shared" si="524"/>
        <v>-11.82</v>
      </c>
      <c r="AA391" s="75"/>
      <c r="AB391" s="65"/>
      <c r="AC391" s="40"/>
      <c r="AD391" s="31"/>
    </row>
    <row r="392" spans="1:30" ht="12.75" customHeight="1">
      <c r="A392" s="1">
        <v>7505</v>
      </c>
      <c r="B392" s="1">
        <f t="shared" si="583"/>
        <v>-5555</v>
      </c>
      <c r="C392" s="2">
        <v>11.6</v>
      </c>
      <c r="F392" s="18">
        <f t="shared" si="587"/>
        <v>-2299.3492060058888</v>
      </c>
      <c r="G392" s="18">
        <f t="shared" si="588"/>
        <v>-2289.8015211085931</v>
      </c>
      <c r="H392" s="14">
        <f t="shared" si="522"/>
        <v>29.45</v>
      </c>
      <c r="I392" s="18">
        <f t="shared" si="525"/>
        <v>33.983333333333327</v>
      </c>
      <c r="J392" s="18">
        <f t="shared" si="526"/>
        <v>41.272222222222219</v>
      </c>
      <c r="K392" s="87">
        <f t="shared" si="536"/>
        <v>-4.5333333333333279</v>
      </c>
      <c r="L392" s="88">
        <f t="shared" si="537"/>
        <v>-11.822222222222219</v>
      </c>
      <c r="P392" s="37">
        <f t="shared" si="589"/>
        <v>8</v>
      </c>
      <c r="Q392" s="40" t="str">
        <f t="shared" si="528"/>
        <v xml:space="preserve"> </v>
      </c>
      <c r="R392" s="40">
        <f t="shared" si="529"/>
        <v>12.938888888888897</v>
      </c>
      <c r="S392" s="73"/>
      <c r="T392" s="93">
        <f t="shared" si="593"/>
        <v>0.97603656729329813</v>
      </c>
      <c r="U392" s="78">
        <f t="shared" ref="U392" si="595">U391</f>
        <v>2</v>
      </c>
      <c r="V392" s="65">
        <f t="shared" ref="V392:V455" si="596" xml:space="preserve"> SIN((2*PI()*(G392-2000+X392)/87.6583) + W392)</f>
        <v>-0.78467280689659014</v>
      </c>
      <c r="W392" s="65">
        <f t="shared" ref="W392:W455" si="597">W391</f>
        <v>4.99</v>
      </c>
      <c r="X392" s="78">
        <f t="shared" si="520"/>
        <v>0</v>
      </c>
      <c r="Y392" s="78">
        <f t="shared" si="585"/>
        <v>-9.1329084528640594E-2</v>
      </c>
      <c r="Z392" s="78">
        <f t="shared" si="524"/>
        <v>-11.82</v>
      </c>
      <c r="AA392" s="75"/>
      <c r="AB392" s="65"/>
      <c r="AC392" s="40"/>
      <c r="AD392" s="31"/>
    </row>
    <row r="393" spans="1:30" ht="12.75" customHeight="1">
      <c r="A393" s="1">
        <v>7495</v>
      </c>
      <c r="B393" s="1">
        <f t="shared" si="583"/>
        <v>-5545</v>
      </c>
      <c r="C393" s="2">
        <v>14.6</v>
      </c>
      <c r="F393" s="18">
        <f t="shared" si="587"/>
        <v>-2280.2538362112955</v>
      </c>
      <c r="G393" s="18">
        <f t="shared" si="588"/>
        <v>-2270.7061513139997</v>
      </c>
      <c r="H393" s="14">
        <f t="shared" si="522"/>
        <v>31.1</v>
      </c>
      <c r="I393" s="18">
        <f t="shared" si="525"/>
        <v>37.65</v>
      </c>
      <c r="J393" s="18">
        <f t="shared" si="526"/>
        <v>38.883333333333326</v>
      </c>
      <c r="K393" s="87">
        <f t="shared" si="536"/>
        <v>-6.5499999999999972</v>
      </c>
      <c r="L393" s="88">
        <f t="shared" si="537"/>
        <v>-7.7833333333333243</v>
      </c>
      <c r="P393" s="37">
        <f t="shared" si="589"/>
        <v>9</v>
      </c>
      <c r="Q393" s="40" t="str">
        <f t="shared" si="528"/>
        <v xml:space="preserve"> </v>
      </c>
      <c r="R393" s="40">
        <f t="shared" si="529"/>
        <v>12.938888888888897</v>
      </c>
      <c r="S393" s="73"/>
      <c r="T393" s="93">
        <f t="shared" si="593"/>
        <v>-0.67647110129536359</v>
      </c>
      <c r="U393" s="78">
        <f t="shared" ref="U393" si="598">U392</f>
        <v>2</v>
      </c>
      <c r="V393" s="65">
        <f t="shared" si="596"/>
        <v>0.44981014428421473</v>
      </c>
      <c r="W393" s="65">
        <f t="shared" si="597"/>
        <v>4.99</v>
      </c>
      <c r="X393" s="78">
        <f t="shared" si="520"/>
        <v>0</v>
      </c>
      <c r="Y393" s="78">
        <f t="shared" si="585"/>
        <v>-0.71006338765570742</v>
      </c>
      <c r="Z393" s="78">
        <f t="shared" si="524"/>
        <v>-11.82</v>
      </c>
      <c r="AA393" s="75"/>
      <c r="AB393" s="65"/>
      <c r="AC393" s="40"/>
      <c r="AD393" s="31"/>
    </row>
    <row r="394" spans="1:30" ht="12.75" customHeight="1">
      <c r="A394" s="1">
        <v>7485</v>
      </c>
      <c r="B394" s="1">
        <f t="shared" si="583"/>
        <v>-5535</v>
      </c>
      <c r="C394" s="2">
        <v>15.7</v>
      </c>
      <c r="F394" s="18">
        <f t="shared" si="587"/>
        <v>-2261.1584664167021</v>
      </c>
      <c r="G394" s="18">
        <f t="shared" si="588"/>
        <v>-2251.6107815194064</v>
      </c>
      <c r="H394" s="14">
        <f t="shared" si="522"/>
        <v>52.400000000000006</v>
      </c>
      <c r="I394" s="18">
        <f t="shared" si="525"/>
        <v>44.233333333333327</v>
      </c>
      <c r="J394" s="18">
        <f t="shared" si="526"/>
        <v>39.461111111111109</v>
      </c>
      <c r="K394" s="87">
        <f t="shared" si="536"/>
        <v>8.1666666666666785</v>
      </c>
      <c r="L394" s="88">
        <f t="shared" si="537"/>
        <v>12.938888888888897</v>
      </c>
      <c r="P394" s="37">
        <f t="shared" si="589"/>
        <v>1</v>
      </c>
      <c r="Q394" s="40">
        <f t="shared" si="528"/>
        <v>12.938888888888897</v>
      </c>
      <c r="R394" s="40">
        <f t="shared" si="529"/>
        <v>12.938888888888897</v>
      </c>
      <c r="S394" s="73"/>
      <c r="T394" s="93">
        <f t="shared" si="593"/>
        <v>-0.29956546599792078</v>
      </c>
      <c r="U394" s="78">
        <f t="shared" ref="U394" si="599">U393</f>
        <v>2</v>
      </c>
      <c r="V394" s="65">
        <f t="shared" si="596"/>
        <v>0.96522926321454172</v>
      </c>
      <c r="W394" s="65">
        <f t="shared" si="597"/>
        <v>4.99</v>
      </c>
      <c r="X394" s="78">
        <f t="shared" si="520"/>
        <v>0</v>
      </c>
      <c r="Y394" s="78">
        <f t="shared" si="585"/>
        <v>-0.99655114022312763</v>
      </c>
      <c r="Z394" s="78">
        <f t="shared" si="524"/>
        <v>-11.82</v>
      </c>
      <c r="AA394" s="75"/>
      <c r="AB394" s="65"/>
      <c r="AC394" s="40"/>
      <c r="AD394" s="31"/>
    </row>
    <row r="395" spans="1:30" ht="12.75" customHeight="1">
      <c r="A395" s="1">
        <v>7475</v>
      </c>
      <c r="B395" s="1">
        <f t="shared" si="583"/>
        <v>-5525</v>
      </c>
      <c r="C395" s="2">
        <v>14.5</v>
      </c>
      <c r="F395" s="18">
        <f t="shared" si="587"/>
        <v>-2242.0630966221088</v>
      </c>
      <c r="G395" s="18">
        <f t="shared" si="588"/>
        <v>-2232.515411724813</v>
      </c>
      <c r="H395" s="14">
        <f t="shared" si="522"/>
        <v>49.2</v>
      </c>
      <c r="I395" s="18">
        <f t="shared" si="525"/>
        <v>47.083333333333336</v>
      </c>
      <c r="J395" s="18">
        <f t="shared" si="526"/>
        <v>40.766666666666673</v>
      </c>
      <c r="K395" s="87">
        <f t="shared" si="536"/>
        <v>2.1166666666666671</v>
      </c>
      <c r="L395" s="88">
        <f t="shared" si="537"/>
        <v>8.43333333333333</v>
      </c>
      <c r="P395" s="37">
        <f t="shared" si="589"/>
        <v>2</v>
      </c>
      <c r="Q395" s="40" t="str">
        <f t="shared" si="528"/>
        <v xml:space="preserve"> </v>
      </c>
      <c r="R395" s="40">
        <f t="shared" si="529"/>
        <v>12.938888888888897</v>
      </c>
      <c r="S395" s="73"/>
      <c r="T395" s="93">
        <f t="shared" si="593"/>
        <v>0.97603656729329047</v>
      </c>
      <c r="U395" s="78">
        <f t="shared" ref="U395" si="600">U394</f>
        <v>2</v>
      </c>
      <c r="V395" s="65">
        <f t="shared" si="596"/>
        <v>-6.2361400597600952E-2</v>
      </c>
      <c r="W395" s="65">
        <f t="shared" si="597"/>
        <v>4.99</v>
      </c>
      <c r="X395" s="78">
        <f t="shared" ref="X395:X458" si="601">X394</f>
        <v>0</v>
      </c>
      <c r="Y395" s="78">
        <f t="shared" si="585"/>
        <v>-0.81674153884791223</v>
      </c>
      <c r="Z395" s="78">
        <f t="shared" si="524"/>
        <v>-11.82</v>
      </c>
      <c r="AA395" s="75"/>
      <c r="AB395" s="65"/>
      <c r="AC395" s="40"/>
      <c r="AD395" s="31"/>
    </row>
    <row r="396" spans="1:30" ht="12.75" customHeight="1">
      <c r="A396" s="1">
        <v>7465</v>
      </c>
      <c r="B396" s="1">
        <f t="shared" si="583"/>
        <v>-5515</v>
      </c>
      <c r="C396" s="2">
        <v>14.9</v>
      </c>
      <c r="F396" s="18">
        <f t="shared" si="587"/>
        <v>-2222.9677268275154</v>
      </c>
      <c r="G396" s="18">
        <f t="shared" si="588"/>
        <v>-2213.4200419302197</v>
      </c>
      <c r="H396" s="14">
        <f t="shared" si="522"/>
        <v>39.65</v>
      </c>
      <c r="I396" s="18">
        <f t="shared" si="525"/>
        <v>38.93333333333333</v>
      </c>
      <c r="J396" s="18">
        <f t="shared" si="526"/>
        <v>39.24444444444444</v>
      </c>
      <c r="K396" s="87">
        <f t="shared" si="536"/>
        <v>0.71666666666666856</v>
      </c>
      <c r="L396" s="88">
        <f t="shared" si="537"/>
        <v>0.40555555555555856</v>
      </c>
      <c r="P396" s="37">
        <f t="shared" si="589"/>
        <v>3</v>
      </c>
      <c r="Q396" s="40" t="str">
        <f t="shared" si="528"/>
        <v xml:space="preserve"> </v>
      </c>
      <c r="R396" s="40">
        <f t="shared" si="529"/>
        <v>12.938888888888897</v>
      </c>
      <c r="S396" s="73"/>
      <c r="T396" s="93">
        <f t="shared" si="593"/>
        <v>-0.67647110129538957</v>
      </c>
      <c r="U396" s="78">
        <f t="shared" ref="U396" si="602">U395</f>
        <v>2</v>
      </c>
      <c r="V396" s="65">
        <f t="shared" si="596"/>
        <v>-0.99026149880550152</v>
      </c>
      <c r="W396" s="65">
        <f t="shared" si="597"/>
        <v>4.99</v>
      </c>
      <c r="X396" s="78">
        <f t="shared" si="601"/>
        <v>0</v>
      </c>
      <c r="Y396" s="78">
        <f t="shared" si="585"/>
        <v>-0.25476949437463048</v>
      </c>
      <c r="Z396" s="78">
        <f t="shared" si="524"/>
        <v>-11.82</v>
      </c>
      <c r="AA396" s="75"/>
      <c r="AB396" s="65"/>
      <c r="AC396" s="40"/>
      <c r="AD396" s="31"/>
    </row>
    <row r="397" spans="1:30" ht="12.75" customHeight="1">
      <c r="A397" s="1">
        <v>7455</v>
      </c>
      <c r="B397" s="1">
        <f t="shared" si="583"/>
        <v>-5505</v>
      </c>
      <c r="C397" s="2">
        <v>19.2</v>
      </c>
      <c r="F397" s="18">
        <f t="shared" si="587"/>
        <v>-2203.8723570329221</v>
      </c>
      <c r="G397" s="18">
        <f t="shared" si="588"/>
        <v>-2194.3246721356263</v>
      </c>
      <c r="H397" s="14">
        <f t="shared" ref="H397:H460" si="603">AVERAGEIFS(SS,GregYr,"&gt;"&amp;F397,GregYr,"&lt;="&amp;F398)</f>
        <v>27.95</v>
      </c>
      <c r="I397" s="18">
        <f t="shared" si="525"/>
        <v>37.266666666666666</v>
      </c>
      <c r="J397" s="18">
        <f t="shared" si="526"/>
        <v>38.777777777777779</v>
      </c>
      <c r="K397" s="87">
        <f t="shared" si="536"/>
        <v>-9.3166666666666664</v>
      </c>
      <c r="L397" s="88">
        <f t="shared" si="537"/>
        <v>-10.827777777777779</v>
      </c>
      <c r="P397" s="37">
        <f t="shared" si="589"/>
        <v>4</v>
      </c>
      <c r="Q397" s="40" t="str">
        <f t="shared" si="528"/>
        <v xml:space="preserve"> </v>
      </c>
      <c r="R397" s="40">
        <f t="shared" si="529"/>
        <v>12.938888888888897</v>
      </c>
      <c r="S397" s="73"/>
      <c r="T397" s="93">
        <f t="shared" si="593"/>
        <v>-0.29956546599788714</v>
      </c>
      <c r="U397" s="78">
        <f t="shared" ref="U397" si="604">U396</f>
        <v>2</v>
      </c>
      <c r="V397" s="65">
        <f t="shared" si="596"/>
        <v>-0.33513543073094199</v>
      </c>
      <c r="W397" s="65">
        <f t="shared" si="597"/>
        <v>4.99</v>
      </c>
      <c r="X397" s="78">
        <f t="shared" si="601"/>
        <v>0</v>
      </c>
      <c r="Y397" s="78">
        <f t="shared" si="585"/>
        <v>0.42641202796408179</v>
      </c>
      <c r="Z397" s="78">
        <f t="shared" ref="Z397:Z460" si="605">Z396</f>
        <v>-11.82</v>
      </c>
      <c r="AA397" s="75"/>
      <c r="AB397" s="65"/>
      <c r="AC397" s="40"/>
      <c r="AD397" s="31"/>
    </row>
    <row r="398" spans="1:30" ht="12.75" customHeight="1">
      <c r="A398" s="1">
        <v>7445</v>
      </c>
      <c r="B398" s="1">
        <f t="shared" si="583"/>
        <v>-5495</v>
      </c>
      <c r="C398" s="2">
        <v>19.600000000000001</v>
      </c>
      <c r="F398" s="18">
        <f t="shared" si="587"/>
        <v>-2184.7769872383287</v>
      </c>
      <c r="G398" s="18">
        <f t="shared" si="588"/>
        <v>-2175.229302341033</v>
      </c>
      <c r="H398" s="14">
        <f t="shared" si="603"/>
        <v>44.2</v>
      </c>
      <c r="I398" s="18">
        <f t="shared" ref="I398:I461" si="606">AVERAGE(H397:H399)</f>
        <v>41.233333333333334</v>
      </c>
      <c r="J398" s="18">
        <f t="shared" ref="J398:J461" si="607">AVERAGE(H394:H402)</f>
        <v>39.877777777777773</v>
      </c>
      <c r="K398" s="87">
        <f t="shared" si="536"/>
        <v>2.9666666666666686</v>
      </c>
      <c r="L398" s="88">
        <f t="shared" si="537"/>
        <v>4.32222222222223</v>
      </c>
      <c r="P398" s="37">
        <f t="shared" si="589"/>
        <v>5</v>
      </c>
      <c r="Q398" s="40" t="str">
        <f t="shared" si="528"/>
        <v xml:space="preserve"> </v>
      </c>
      <c r="R398" s="40">
        <f t="shared" si="529"/>
        <v>10.588888888888889</v>
      </c>
      <c r="S398" s="73"/>
      <c r="T398" s="93">
        <f t="shared" si="593"/>
        <v>0.97603656729329513</v>
      </c>
      <c r="U398" s="78">
        <f t="shared" ref="U398" si="608">U397</f>
        <v>2</v>
      </c>
      <c r="V398" s="65">
        <f t="shared" si="596"/>
        <v>0.85573615177124218</v>
      </c>
      <c r="W398" s="65">
        <f t="shared" si="597"/>
        <v>4.99</v>
      </c>
      <c r="X398" s="78">
        <f t="shared" si="601"/>
        <v>0</v>
      </c>
      <c r="Y398" s="78">
        <f t="shared" si="585"/>
        <v>0.9080706233765814</v>
      </c>
      <c r="Z398" s="78">
        <f t="shared" si="605"/>
        <v>-11.82</v>
      </c>
      <c r="AA398" s="75"/>
      <c r="AB398" s="65"/>
      <c r="AC398" s="40"/>
      <c r="AD398" s="31"/>
    </row>
    <row r="399" spans="1:30" ht="12.75" customHeight="1">
      <c r="A399" s="1">
        <v>7435</v>
      </c>
      <c r="B399" s="1">
        <f t="shared" si="583"/>
        <v>-5485</v>
      </c>
      <c r="C399" s="2">
        <v>6.2</v>
      </c>
      <c r="F399" s="18">
        <f t="shared" si="587"/>
        <v>-2165.6816174437354</v>
      </c>
      <c r="G399" s="18">
        <f t="shared" si="588"/>
        <v>-2156.1339325464396</v>
      </c>
      <c r="H399" s="14">
        <f t="shared" si="603"/>
        <v>51.55</v>
      </c>
      <c r="I399" s="18">
        <f t="shared" si="606"/>
        <v>41.15</v>
      </c>
      <c r="J399" s="18">
        <f t="shared" si="607"/>
        <v>40.961111111111109</v>
      </c>
      <c r="K399" s="87">
        <f t="shared" si="536"/>
        <v>10.399999999999999</v>
      </c>
      <c r="L399" s="88">
        <f t="shared" si="537"/>
        <v>10.588888888888889</v>
      </c>
      <c r="P399" s="37">
        <f t="shared" si="589"/>
        <v>6</v>
      </c>
      <c r="Q399" s="40">
        <f t="shared" ref="Q399:Q462" si="609">IF(L399=R399, L399," ")</f>
        <v>10.588888888888889</v>
      </c>
      <c r="R399" s="40">
        <f t="shared" ref="R399:R462" si="610">MAX(L396:L402)</f>
        <v>10.588888888888889</v>
      </c>
      <c r="S399" s="73"/>
      <c r="T399" s="93">
        <f t="shared" si="593"/>
        <v>-0.67647110129541554</v>
      </c>
      <c r="U399" s="78">
        <f t="shared" ref="U399" si="611">U398</f>
        <v>2</v>
      </c>
      <c r="V399" s="65">
        <f t="shared" si="596"/>
        <v>0.67863299091347817</v>
      </c>
      <c r="W399" s="65">
        <f t="shared" si="597"/>
        <v>4.99</v>
      </c>
      <c r="X399" s="78">
        <f t="shared" si="601"/>
        <v>0</v>
      </c>
      <c r="Y399" s="78">
        <f t="shared" si="585"/>
        <v>0.96483288203034312</v>
      </c>
      <c r="Z399" s="78">
        <f t="shared" si="605"/>
        <v>-11.82</v>
      </c>
      <c r="AA399" s="75"/>
      <c r="AB399" s="65"/>
      <c r="AC399" s="40"/>
      <c r="AD399" s="31"/>
    </row>
    <row r="400" spans="1:30" ht="12.75" customHeight="1">
      <c r="A400" s="1">
        <v>7425</v>
      </c>
      <c r="B400" s="1">
        <f t="shared" si="583"/>
        <v>-5475</v>
      </c>
      <c r="C400" s="2">
        <v>-6.4</v>
      </c>
      <c r="F400" s="18">
        <f t="shared" si="587"/>
        <v>-2146.586247649142</v>
      </c>
      <c r="G400" s="18">
        <f t="shared" si="588"/>
        <v>-2137.0385627518463</v>
      </c>
      <c r="H400" s="14">
        <f t="shared" si="603"/>
        <v>27.7</v>
      </c>
      <c r="I400" s="18">
        <f t="shared" si="606"/>
        <v>34.833333333333336</v>
      </c>
      <c r="J400" s="18">
        <f t="shared" si="607"/>
        <v>41.86666666666666</v>
      </c>
      <c r="K400" s="87">
        <f t="shared" si="536"/>
        <v>-7.1333333333333364</v>
      </c>
      <c r="L400" s="88">
        <f t="shared" si="537"/>
        <v>-14.166666666666661</v>
      </c>
      <c r="P400" s="37">
        <f t="shared" si="589"/>
        <v>7</v>
      </c>
      <c r="Q400" s="40" t="str">
        <f t="shared" si="609"/>
        <v xml:space="preserve"> </v>
      </c>
      <c r="R400" s="40">
        <f t="shared" si="610"/>
        <v>19.911111111111119</v>
      </c>
      <c r="S400" s="73"/>
      <c r="T400" s="93">
        <f t="shared" si="593"/>
        <v>-0.29956546599779921</v>
      </c>
      <c r="U400" s="78">
        <f t="shared" ref="U400" si="612">U399</f>
        <v>2</v>
      </c>
      <c r="V400" s="65">
        <f t="shared" si="596"/>
        <v>-0.58332884940864538</v>
      </c>
      <c r="W400" s="65">
        <f t="shared" si="597"/>
        <v>4.99</v>
      </c>
      <c r="X400" s="78">
        <f t="shared" si="601"/>
        <v>0</v>
      </c>
      <c r="Y400" s="78">
        <f t="shared" si="585"/>
        <v>0.57013911225903957</v>
      </c>
      <c r="Z400" s="78">
        <f t="shared" si="605"/>
        <v>-11.82</v>
      </c>
      <c r="AA400" s="75"/>
      <c r="AB400" s="65"/>
      <c r="AC400" s="40"/>
      <c r="AD400" s="31"/>
    </row>
    <row r="401" spans="1:30" ht="12.75" customHeight="1">
      <c r="A401" s="1">
        <v>7415</v>
      </c>
      <c r="B401" s="1">
        <f t="shared" si="583"/>
        <v>-5465</v>
      </c>
      <c r="C401" s="2">
        <v>-7.4</v>
      </c>
      <c r="F401" s="18">
        <f t="shared" si="587"/>
        <v>-2127.4908778545487</v>
      </c>
      <c r="G401" s="18">
        <f t="shared" si="588"/>
        <v>-2117.9431929572529</v>
      </c>
      <c r="H401" s="14">
        <f t="shared" si="603"/>
        <v>25.25</v>
      </c>
      <c r="I401" s="18">
        <f t="shared" si="606"/>
        <v>31.316666666666666</v>
      </c>
      <c r="J401" s="18">
        <f t="shared" si="607"/>
        <v>41.68333333333333</v>
      </c>
      <c r="K401" s="87">
        <f t="shared" si="536"/>
        <v>-6.0666666666666664</v>
      </c>
      <c r="L401" s="88">
        <f t="shared" si="537"/>
        <v>-16.43333333333333</v>
      </c>
      <c r="P401" s="37">
        <f t="shared" si="589"/>
        <v>8</v>
      </c>
      <c r="Q401" s="40" t="str">
        <f t="shared" si="609"/>
        <v xml:space="preserve"> </v>
      </c>
      <c r="R401" s="40">
        <f t="shared" si="610"/>
        <v>19.911111111111119</v>
      </c>
      <c r="S401" s="73"/>
      <c r="T401" s="93">
        <f t="shared" si="593"/>
        <v>0.97603656729327504</v>
      </c>
      <c r="U401" s="78">
        <f t="shared" ref="U401" si="613">U400</f>
        <v>2</v>
      </c>
      <c r="V401" s="65">
        <f t="shared" si="596"/>
        <v>-0.91278464635212253</v>
      </c>
      <c r="W401" s="65">
        <f t="shared" si="597"/>
        <v>4.99</v>
      </c>
      <c r="X401" s="78">
        <f t="shared" si="601"/>
        <v>0</v>
      </c>
      <c r="Y401" s="78">
        <f t="shared" si="585"/>
        <v>-9.1329084528675733E-2</v>
      </c>
      <c r="Z401" s="78">
        <f t="shared" si="605"/>
        <v>-11.82</v>
      </c>
      <c r="AA401" s="75"/>
      <c r="AB401" s="65"/>
      <c r="AC401" s="40"/>
      <c r="AD401" s="31"/>
    </row>
    <row r="402" spans="1:30" ht="12.75" customHeight="1">
      <c r="A402" s="1">
        <v>7405</v>
      </c>
      <c r="B402" s="1">
        <f t="shared" si="583"/>
        <v>-5455</v>
      </c>
      <c r="C402" s="2">
        <v>0.7</v>
      </c>
      <c r="F402" s="18">
        <f t="shared" si="587"/>
        <v>-2108.3955080599553</v>
      </c>
      <c r="G402" s="18">
        <f t="shared" si="588"/>
        <v>-2098.8478231626596</v>
      </c>
      <c r="H402" s="14">
        <f t="shared" si="603"/>
        <v>41</v>
      </c>
      <c r="I402" s="18">
        <f t="shared" si="606"/>
        <v>42.800000000000004</v>
      </c>
      <c r="J402" s="18">
        <f t="shared" si="607"/>
        <v>41.822222222222223</v>
      </c>
      <c r="K402" s="87">
        <f t="shared" si="536"/>
        <v>-1.8000000000000043</v>
      </c>
      <c r="L402" s="88">
        <f t="shared" si="537"/>
        <v>-0.82222222222222285</v>
      </c>
      <c r="P402" s="37">
        <f t="shared" si="589"/>
        <v>9</v>
      </c>
      <c r="Q402" s="40" t="str">
        <f t="shared" si="609"/>
        <v xml:space="preserve"> </v>
      </c>
      <c r="R402" s="40">
        <f t="shared" si="610"/>
        <v>19.911111111111119</v>
      </c>
      <c r="S402" s="73"/>
      <c r="T402" s="93">
        <f t="shared" si="593"/>
        <v>-0.67647110129548338</v>
      </c>
      <c r="U402" s="78">
        <f t="shared" ref="U402" si="614">U401</f>
        <v>2</v>
      </c>
      <c r="V402" s="65">
        <f t="shared" si="596"/>
        <v>0.21693168558073295</v>
      </c>
      <c r="W402" s="65">
        <f t="shared" si="597"/>
        <v>4.99</v>
      </c>
      <c r="X402" s="78">
        <f t="shared" si="601"/>
        <v>0</v>
      </c>
      <c r="Y402" s="78">
        <f t="shared" si="585"/>
        <v>-0.71006338765573229</v>
      </c>
      <c r="Z402" s="78">
        <f t="shared" si="605"/>
        <v>-11.82</v>
      </c>
      <c r="AA402" s="75"/>
      <c r="AB402" s="65"/>
      <c r="AC402" s="40"/>
      <c r="AD402" s="31"/>
    </row>
    <row r="403" spans="1:30" ht="12.75" customHeight="1">
      <c r="A403" s="1">
        <v>7395</v>
      </c>
      <c r="B403" s="1">
        <f t="shared" si="583"/>
        <v>-5445</v>
      </c>
      <c r="C403" s="2">
        <v>12.2</v>
      </c>
      <c r="F403" s="18">
        <f t="shared" si="587"/>
        <v>-2089.300138265362</v>
      </c>
      <c r="G403" s="18">
        <f t="shared" si="588"/>
        <v>-2079.7524533680662</v>
      </c>
      <c r="H403" s="14">
        <f t="shared" si="603"/>
        <v>62.150000000000006</v>
      </c>
      <c r="I403" s="18">
        <f t="shared" si="606"/>
        <v>53.5</v>
      </c>
      <c r="J403" s="18">
        <f t="shared" si="607"/>
        <v>42.238888888888887</v>
      </c>
      <c r="K403" s="87">
        <f t="shared" si="536"/>
        <v>8.6500000000000057</v>
      </c>
      <c r="L403" s="88">
        <f t="shared" si="537"/>
        <v>19.911111111111119</v>
      </c>
      <c r="P403" s="37">
        <f t="shared" si="589"/>
        <v>1</v>
      </c>
      <c r="Q403" s="40">
        <f t="shared" si="609"/>
        <v>19.911111111111119</v>
      </c>
      <c r="R403" s="40">
        <f t="shared" si="610"/>
        <v>19.911111111111119</v>
      </c>
      <c r="S403" s="73"/>
      <c r="T403" s="93">
        <f t="shared" si="593"/>
        <v>-0.2995654659978198</v>
      </c>
      <c r="U403" s="78">
        <f t="shared" ref="U403" si="615">U402</f>
        <v>2</v>
      </c>
      <c r="V403" s="65">
        <f t="shared" si="596"/>
        <v>0.99986230991585323</v>
      </c>
      <c r="W403" s="65">
        <f t="shared" si="597"/>
        <v>4.99</v>
      </c>
      <c r="X403" s="78">
        <f t="shared" si="601"/>
        <v>0</v>
      </c>
      <c r="Y403" s="78">
        <f t="shared" si="585"/>
        <v>-0.99655114022313052</v>
      </c>
      <c r="Z403" s="78">
        <f t="shared" si="605"/>
        <v>-11.82</v>
      </c>
      <c r="AA403" s="75"/>
      <c r="AB403" s="65"/>
      <c r="AC403" s="40"/>
      <c r="AD403" s="31"/>
    </row>
    <row r="404" spans="1:30" ht="12.75" customHeight="1">
      <c r="A404" s="1">
        <v>7385</v>
      </c>
      <c r="B404" s="1">
        <f t="shared" si="583"/>
        <v>-5435</v>
      </c>
      <c r="C404" s="2">
        <v>16.3</v>
      </c>
      <c r="F404" s="18">
        <f t="shared" si="587"/>
        <v>-2070.2047684707686</v>
      </c>
      <c r="G404" s="18">
        <f t="shared" si="588"/>
        <v>-2060.6570835734728</v>
      </c>
      <c r="H404" s="14">
        <f t="shared" si="603"/>
        <v>57.349999999999994</v>
      </c>
      <c r="I404" s="18">
        <f t="shared" si="606"/>
        <v>52.5</v>
      </c>
      <c r="J404" s="18">
        <f t="shared" si="607"/>
        <v>41.361111111111114</v>
      </c>
      <c r="K404" s="87">
        <f t="shared" si="536"/>
        <v>4.8499999999999943</v>
      </c>
      <c r="L404" s="88">
        <f t="shared" si="537"/>
        <v>15.98888888888888</v>
      </c>
      <c r="P404" s="37">
        <f t="shared" si="589"/>
        <v>2</v>
      </c>
      <c r="Q404" s="40" t="str">
        <f t="shared" si="609"/>
        <v xml:space="preserve"> </v>
      </c>
      <c r="R404" s="40">
        <f t="shared" si="610"/>
        <v>19.911111111111119</v>
      </c>
      <c r="S404" s="73"/>
      <c r="T404" s="93">
        <f t="shared" si="593"/>
        <v>0.97603656729325505</v>
      </c>
      <c r="U404" s="78">
        <f t="shared" ref="U404" si="616">U403</f>
        <v>2</v>
      </c>
      <c r="V404" s="65">
        <f t="shared" si="596"/>
        <v>0.18441896819693823</v>
      </c>
      <c r="W404" s="65">
        <f t="shared" si="597"/>
        <v>4.99</v>
      </c>
      <c r="X404" s="78">
        <f t="shared" si="601"/>
        <v>0</v>
      </c>
      <c r="Y404" s="78">
        <f t="shared" si="585"/>
        <v>-0.81674153884789191</v>
      </c>
      <c r="Z404" s="78">
        <f t="shared" si="605"/>
        <v>-11.82</v>
      </c>
      <c r="AA404" s="75"/>
      <c r="AB404" s="65"/>
      <c r="AC404" s="40"/>
      <c r="AD404" s="31"/>
    </row>
    <row r="405" spans="1:30" ht="12.75" customHeight="1">
      <c r="A405" s="1">
        <v>7375</v>
      </c>
      <c r="B405" s="1">
        <f t="shared" si="583"/>
        <v>-5425</v>
      </c>
      <c r="C405" s="2">
        <v>11.3</v>
      </c>
      <c r="F405" s="18">
        <f t="shared" si="587"/>
        <v>-2051.1093986761753</v>
      </c>
      <c r="G405" s="18">
        <f t="shared" si="588"/>
        <v>-2041.5617137788797</v>
      </c>
      <c r="H405" s="14">
        <f t="shared" si="603"/>
        <v>38</v>
      </c>
      <c r="I405" s="18">
        <f t="shared" si="606"/>
        <v>41.516666666666666</v>
      </c>
      <c r="J405" s="18">
        <f t="shared" si="607"/>
        <v>42.794444444444444</v>
      </c>
      <c r="K405" s="87">
        <f t="shared" ref="K405:K468" si="617">H405-I405</f>
        <v>-3.5166666666666657</v>
      </c>
      <c r="L405" s="88">
        <f t="shared" ref="L405:L468" si="618">H405-J405</f>
        <v>-4.7944444444444443</v>
      </c>
      <c r="P405" s="37">
        <f t="shared" si="589"/>
        <v>3</v>
      </c>
      <c r="Q405" s="40" t="str">
        <f t="shared" si="609"/>
        <v xml:space="preserve"> </v>
      </c>
      <c r="R405" s="40">
        <f t="shared" si="610"/>
        <v>19.911111111111119</v>
      </c>
      <c r="S405" s="73"/>
      <c r="T405" s="93">
        <f t="shared" si="593"/>
        <v>-0.67647110129550936</v>
      </c>
      <c r="U405" s="78">
        <f t="shared" ref="U405" si="619">U404</f>
        <v>2</v>
      </c>
      <c r="V405" s="65">
        <f t="shared" si="596"/>
        <v>-0.9258354436955808</v>
      </c>
      <c r="W405" s="65">
        <f t="shared" si="597"/>
        <v>4.99</v>
      </c>
      <c r="X405" s="78">
        <f t="shared" si="601"/>
        <v>0</v>
      </c>
      <c r="Y405" s="78">
        <f t="shared" si="585"/>
        <v>-0.25476949437459639</v>
      </c>
      <c r="Z405" s="78">
        <f t="shared" si="605"/>
        <v>-11.82</v>
      </c>
      <c r="AA405" s="75"/>
      <c r="AB405" s="65"/>
      <c r="AC405" s="40"/>
      <c r="AD405" s="31"/>
    </row>
    <row r="406" spans="1:30" ht="12.75" customHeight="1">
      <c r="A406" s="1">
        <v>7365</v>
      </c>
      <c r="B406" s="1">
        <f t="shared" si="583"/>
        <v>-5415</v>
      </c>
      <c r="C406" s="2">
        <v>11.2</v>
      </c>
      <c r="F406" s="18">
        <f t="shared" si="587"/>
        <v>-2032.0140288815821</v>
      </c>
      <c r="G406" s="18">
        <f t="shared" si="588"/>
        <v>-2022.4663439842866</v>
      </c>
      <c r="H406" s="14">
        <f t="shared" si="603"/>
        <v>29.2</v>
      </c>
      <c r="I406" s="18">
        <f t="shared" si="606"/>
        <v>38.383333333333333</v>
      </c>
      <c r="J406" s="18">
        <f t="shared" si="607"/>
        <v>44.216666666666669</v>
      </c>
      <c r="K406" s="87">
        <f t="shared" si="617"/>
        <v>-9.1833333333333336</v>
      </c>
      <c r="L406" s="88">
        <f t="shared" si="618"/>
        <v>-15.016666666666669</v>
      </c>
      <c r="P406" s="37">
        <f t="shared" si="589"/>
        <v>4</v>
      </c>
      <c r="Q406" s="40" t="str">
        <f t="shared" si="609"/>
        <v xml:space="preserve"> </v>
      </c>
      <c r="R406" s="40">
        <f t="shared" si="610"/>
        <v>19.911111111111119</v>
      </c>
      <c r="S406" s="73"/>
      <c r="T406" s="93">
        <f t="shared" si="593"/>
        <v>-0.29956546599784034</v>
      </c>
      <c r="U406" s="78">
        <f t="shared" ref="U406" si="620">U405</f>
        <v>2</v>
      </c>
      <c r="V406" s="65">
        <f t="shared" si="596"/>
        <v>-0.55605479938356339</v>
      </c>
      <c r="W406" s="65">
        <f t="shared" si="597"/>
        <v>4.99</v>
      </c>
      <c r="X406" s="78">
        <f t="shared" si="601"/>
        <v>0</v>
      </c>
      <c r="Y406" s="78">
        <f t="shared" si="585"/>
        <v>0.426412027964088</v>
      </c>
      <c r="Z406" s="78">
        <f t="shared" si="605"/>
        <v>-11.82</v>
      </c>
      <c r="AA406" s="75"/>
      <c r="AB406" s="65"/>
      <c r="AC406" s="40"/>
      <c r="AD406" s="31"/>
    </row>
    <row r="407" spans="1:30" ht="12.75" customHeight="1">
      <c r="A407" s="1">
        <v>7355</v>
      </c>
      <c r="B407" s="1">
        <f t="shared" si="583"/>
        <v>-5405</v>
      </c>
      <c r="C407" s="2">
        <v>21.4</v>
      </c>
      <c r="F407" s="18">
        <f t="shared" si="587"/>
        <v>-2012.918659086989</v>
      </c>
      <c r="G407" s="18">
        <f t="shared" si="588"/>
        <v>-2003.3709741896935</v>
      </c>
      <c r="H407" s="14">
        <f t="shared" si="603"/>
        <v>47.95</v>
      </c>
      <c r="I407" s="18">
        <f t="shared" si="606"/>
        <v>40.266666666666673</v>
      </c>
      <c r="J407" s="18">
        <f t="shared" si="607"/>
        <v>43.738888888888887</v>
      </c>
      <c r="K407" s="87">
        <f t="shared" si="617"/>
        <v>7.68333333333333</v>
      </c>
      <c r="L407" s="88">
        <f t="shared" si="618"/>
        <v>4.2111111111111157</v>
      </c>
      <c r="P407" s="37">
        <f t="shared" si="589"/>
        <v>5</v>
      </c>
      <c r="Q407" s="40" t="str">
        <f t="shared" si="609"/>
        <v xml:space="preserve"> </v>
      </c>
      <c r="R407" s="40">
        <f t="shared" si="610"/>
        <v>15.98888888888888</v>
      </c>
      <c r="S407" s="73"/>
      <c r="T407" s="93">
        <f t="shared" si="593"/>
        <v>0.97603656729327204</v>
      </c>
      <c r="U407" s="78">
        <f t="shared" ref="U407" si="621">U406</f>
        <v>2</v>
      </c>
      <c r="V407" s="65">
        <f t="shared" si="596"/>
        <v>0.70263175349189932</v>
      </c>
      <c r="W407" s="65">
        <f t="shared" si="597"/>
        <v>4.99</v>
      </c>
      <c r="X407" s="78">
        <f t="shared" si="601"/>
        <v>0</v>
      </c>
      <c r="Y407" s="78">
        <f t="shared" si="585"/>
        <v>0.90807062337657229</v>
      </c>
      <c r="Z407" s="78">
        <f t="shared" si="605"/>
        <v>-11.82</v>
      </c>
      <c r="AA407" s="75"/>
      <c r="AB407" s="65"/>
      <c r="AC407" s="40"/>
      <c r="AD407" s="31"/>
    </row>
    <row r="408" spans="1:30" ht="12.75" customHeight="1">
      <c r="A408" s="1">
        <v>7345</v>
      </c>
      <c r="B408" s="1">
        <f t="shared" si="583"/>
        <v>-5395</v>
      </c>
      <c r="C408" s="2">
        <v>26.1</v>
      </c>
      <c r="F408" s="18">
        <f t="shared" si="587"/>
        <v>-1993.8232892923959</v>
      </c>
      <c r="G408" s="18">
        <f t="shared" si="588"/>
        <v>-1984.2756043951003</v>
      </c>
      <c r="H408" s="14">
        <f t="shared" si="603"/>
        <v>43.65</v>
      </c>
      <c r="I408" s="18">
        <f t="shared" si="606"/>
        <v>44.066666666666663</v>
      </c>
      <c r="J408" s="18">
        <f t="shared" si="607"/>
        <v>41.150000000000006</v>
      </c>
      <c r="K408" s="87">
        <f t="shared" si="617"/>
        <v>-0.4166666666666643</v>
      </c>
      <c r="L408" s="88">
        <f t="shared" si="618"/>
        <v>2.4999999999999929</v>
      </c>
      <c r="P408" s="37">
        <f t="shared" si="589"/>
        <v>6</v>
      </c>
      <c r="Q408" s="40" t="str">
        <f t="shared" si="609"/>
        <v xml:space="preserve"> </v>
      </c>
      <c r="R408" s="40">
        <f t="shared" si="610"/>
        <v>4.2111111111111157</v>
      </c>
      <c r="S408" s="73"/>
      <c r="T408" s="93">
        <f t="shared" si="593"/>
        <v>-0.67647110129545163</v>
      </c>
      <c r="U408" s="78">
        <f t="shared" ref="U408" si="622">U407</f>
        <v>2</v>
      </c>
      <c r="V408" s="65">
        <f t="shared" si="596"/>
        <v>0.83809534719924206</v>
      </c>
      <c r="W408" s="65">
        <f t="shared" si="597"/>
        <v>4.99</v>
      </c>
      <c r="X408" s="78">
        <f t="shared" si="601"/>
        <v>0</v>
      </c>
      <c r="Y408" s="78">
        <f t="shared" si="585"/>
        <v>0.96483288203034878</v>
      </c>
      <c r="Z408" s="78">
        <f t="shared" si="605"/>
        <v>-11.82</v>
      </c>
      <c r="AA408" s="75"/>
      <c r="AB408" s="65"/>
      <c r="AC408" s="40"/>
      <c r="AD408" s="31"/>
    </row>
    <row r="409" spans="1:30" ht="12.75" customHeight="1">
      <c r="A409" s="1">
        <v>7335</v>
      </c>
      <c r="B409" s="1">
        <f t="shared" si="583"/>
        <v>-5385</v>
      </c>
      <c r="C409" s="2">
        <v>18.7</v>
      </c>
      <c r="F409" s="18">
        <f t="shared" si="587"/>
        <v>-1974.7279194978028</v>
      </c>
      <c r="G409" s="18">
        <f t="shared" si="588"/>
        <v>-1965.1802346005072</v>
      </c>
      <c r="H409" s="14">
        <f t="shared" si="603"/>
        <v>40.6</v>
      </c>
      <c r="I409" s="18">
        <f t="shared" si="606"/>
        <v>40.766666666666666</v>
      </c>
      <c r="J409" s="18">
        <f t="shared" si="607"/>
        <v>38.150000000000006</v>
      </c>
      <c r="K409" s="87">
        <f t="shared" si="617"/>
        <v>-0.1666666666666643</v>
      </c>
      <c r="L409" s="88">
        <f t="shared" si="618"/>
        <v>2.4499999999999957</v>
      </c>
      <c r="P409" s="37">
        <f t="shared" si="589"/>
        <v>7</v>
      </c>
      <c r="Q409" s="40" t="str">
        <f t="shared" si="609"/>
        <v xml:space="preserve"> </v>
      </c>
      <c r="R409" s="40">
        <f t="shared" si="610"/>
        <v>4.2111111111111157</v>
      </c>
      <c r="S409" s="73"/>
      <c r="T409" s="93">
        <f t="shared" si="593"/>
        <v>-0.2995654659978067</v>
      </c>
      <c r="U409" s="78">
        <f t="shared" ref="U409" si="623">U408</f>
        <v>2</v>
      </c>
      <c r="V409" s="65">
        <f t="shared" si="596"/>
        <v>-0.36621531675798336</v>
      </c>
      <c r="W409" s="65">
        <f t="shared" si="597"/>
        <v>4.99</v>
      </c>
      <c r="X409" s="78">
        <f t="shared" si="601"/>
        <v>0</v>
      </c>
      <c r="Y409" s="78">
        <f t="shared" si="585"/>
        <v>0.57013911225905722</v>
      </c>
      <c r="Z409" s="78">
        <f t="shared" si="605"/>
        <v>-11.82</v>
      </c>
      <c r="AA409" s="75"/>
      <c r="AB409" s="65"/>
      <c r="AC409" s="40"/>
      <c r="AD409" s="31"/>
    </row>
    <row r="410" spans="1:30" ht="12.75" customHeight="1">
      <c r="A410" s="1">
        <v>7325</v>
      </c>
      <c r="B410" s="1">
        <f t="shared" si="583"/>
        <v>-5375</v>
      </c>
      <c r="C410" s="2">
        <v>11.8</v>
      </c>
      <c r="F410" s="18">
        <f t="shared" si="587"/>
        <v>-1955.6325497032096</v>
      </c>
      <c r="G410" s="18">
        <f t="shared" si="588"/>
        <v>-1946.0848648059141</v>
      </c>
      <c r="H410" s="14">
        <f t="shared" si="603"/>
        <v>38.049999999999997</v>
      </c>
      <c r="I410" s="18">
        <f t="shared" si="606"/>
        <v>38.450000000000003</v>
      </c>
      <c r="J410" s="18">
        <f t="shared" si="607"/>
        <v>35.977777777777781</v>
      </c>
      <c r="K410" s="87">
        <f t="shared" si="617"/>
        <v>-0.40000000000000568</v>
      </c>
      <c r="L410" s="88">
        <f t="shared" si="618"/>
        <v>2.0722222222222157</v>
      </c>
      <c r="P410" s="37">
        <f t="shared" si="589"/>
        <v>8</v>
      </c>
      <c r="Q410" s="40" t="str">
        <f t="shared" si="609"/>
        <v xml:space="preserve"> </v>
      </c>
      <c r="R410" s="40">
        <f t="shared" si="610"/>
        <v>4.2111111111111157</v>
      </c>
      <c r="S410" s="73"/>
      <c r="T410" s="93">
        <f t="shared" si="593"/>
        <v>0.97603656729327681</v>
      </c>
      <c r="U410" s="78">
        <f t="shared" ref="U410" si="624">U409</f>
        <v>2</v>
      </c>
      <c r="V410" s="65">
        <f t="shared" si="596"/>
        <v>-0.98509634458314432</v>
      </c>
      <c r="W410" s="65">
        <f t="shared" si="597"/>
        <v>4.99</v>
      </c>
      <c r="X410" s="78">
        <f t="shared" si="601"/>
        <v>0</v>
      </c>
      <c r="Y410" s="78">
        <f t="shared" si="585"/>
        <v>-9.1329084528682561E-2</v>
      </c>
      <c r="Z410" s="78">
        <f t="shared" si="605"/>
        <v>-11.82</v>
      </c>
      <c r="AA410" s="75"/>
      <c r="AB410" s="65"/>
      <c r="AC410" s="40"/>
      <c r="AD410" s="31"/>
    </row>
    <row r="411" spans="1:30" ht="12.75" customHeight="1">
      <c r="A411" s="1">
        <v>7315</v>
      </c>
      <c r="B411" s="1">
        <f t="shared" si="583"/>
        <v>-5365</v>
      </c>
      <c r="C411" s="2">
        <v>9.5</v>
      </c>
      <c r="F411" s="18">
        <f t="shared" si="587"/>
        <v>-1936.5371799086165</v>
      </c>
      <c r="G411" s="18">
        <f t="shared" si="588"/>
        <v>-1926.989495011321</v>
      </c>
      <c r="H411" s="14">
        <f t="shared" si="603"/>
        <v>36.700000000000003</v>
      </c>
      <c r="I411" s="18">
        <f t="shared" si="606"/>
        <v>37.866666666666667</v>
      </c>
      <c r="J411" s="18">
        <f t="shared" si="607"/>
        <v>37.044444444444444</v>
      </c>
      <c r="K411" s="87">
        <f t="shared" si="617"/>
        <v>-1.1666666666666643</v>
      </c>
      <c r="L411" s="88">
        <f t="shared" si="618"/>
        <v>-0.34444444444444144</v>
      </c>
      <c r="P411" s="37">
        <f t="shared" si="589"/>
        <v>9</v>
      </c>
      <c r="Q411" s="40" t="str">
        <f t="shared" si="609"/>
        <v xml:space="preserve"> </v>
      </c>
      <c r="R411" s="40">
        <f t="shared" si="610"/>
        <v>2.4999999999999929</v>
      </c>
      <c r="S411" s="73"/>
      <c r="T411" s="93">
        <f t="shared" si="593"/>
        <v>-0.67647110129543575</v>
      </c>
      <c r="U411" s="78">
        <f t="shared" ref="U411" si="625">U410</f>
        <v>2</v>
      </c>
      <c r="V411" s="65">
        <f t="shared" si="596"/>
        <v>-2.9208191070576851E-2</v>
      </c>
      <c r="W411" s="65">
        <f t="shared" si="597"/>
        <v>4.99</v>
      </c>
      <c r="X411" s="78">
        <f t="shared" si="601"/>
        <v>0</v>
      </c>
      <c r="Y411" s="78">
        <f t="shared" si="585"/>
        <v>-0.7100633876556971</v>
      </c>
      <c r="Z411" s="78">
        <f t="shared" si="605"/>
        <v>-11.82</v>
      </c>
      <c r="AA411" s="75"/>
      <c r="AB411" s="65"/>
      <c r="AC411" s="40"/>
      <c r="AD411" s="31"/>
    </row>
    <row r="412" spans="1:30" ht="12.75" customHeight="1">
      <c r="A412" s="1">
        <v>7305</v>
      </c>
      <c r="B412" s="1">
        <f t="shared" si="583"/>
        <v>-5355</v>
      </c>
      <c r="C412" s="2">
        <v>12.2</v>
      </c>
      <c r="F412" s="18">
        <f t="shared" si="587"/>
        <v>-1917.4418101140234</v>
      </c>
      <c r="G412" s="18">
        <f t="shared" si="588"/>
        <v>-1907.8941252167278</v>
      </c>
      <c r="H412" s="14">
        <f t="shared" si="603"/>
        <v>38.849999999999994</v>
      </c>
      <c r="I412" s="18">
        <f t="shared" si="606"/>
        <v>35.300000000000004</v>
      </c>
      <c r="J412" s="18">
        <f t="shared" si="607"/>
        <v>37.166666666666664</v>
      </c>
      <c r="K412" s="87">
        <f t="shared" si="617"/>
        <v>3.5499999999999901</v>
      </c>
      <c r="L412" s="88">
        <f t="shared" si="618"/>
        <v>1.68333333333333</v>
      </c>
      <c r="P412" s="37">
        <f t="shared" si="589"/>
        <v>1</v>
      </c>
      <c r="Q412" s="40" t="str">
        <f t="shared" si="609"/>
        <v xml:space="preserve"> </v>
      </c>
      <c r="R412" s="40">
        <f t="shared" si="610"/>
        <v>2.4499999999999957</v>
      </c>
      <c r="S412" s="73"/>
      <c r="T412" s="93">
        <f t="shared" si="593"/>
        <v>-0.29956546599782724</v>
      </c>
      <c r="U412" s="78">
        <f t="shared" ref="U412" si="626">U411</f>
        <v>2</v>
      </c>
      <c r="V412" s="65">
        <f t="shared" si="596"/>
        <v>0.97337200367583054</v>
      </c>
      <c r="W412" s="65">
        <f t="shared" si="597"/>
        <v>4.99</v>
      </c>
      <c r="X412" s="78">
        <f t="shared" si="601"/>
        <v>0</v>
      </c>
      <c r="Y412" s="78">
        <f t="shared" si="585"/>
        <v>-0.99655114022312874</v>
      </c>
      <c r="Z412" s="78">
        <f t="shared" si="605"/>
        <v>-11.82</v>
      </c>
      <c r="AA412" s="75"/>
      <c r="AB412" s="65"/>
      <c r="AC412" s="40"/>
      <c r="AD412" s="31"/>
    </row>
    <row r="413" spans="1:30" ht="12.75" customHeight="1">
      <c r="A413" s="1">
        <v>7295</v>
      </c>
      <c r="B413" s="1">
        <f t="shared" si="583"/>
        <v>-5345</v>
      </c>
      <c r="C413" s="2">
        <v>15.9</v>
      </c>
      <c r="F413" s="18">
        <f t="shared" si="587"/>
        <v>-1898.3464403194303</v>
      </c>
      <c r="G413" s="18">
        <f t="shared" si="588"/>
        <v>-1888.7987554221347</v>
      </c>
      <c r="H413" s="14">
        <f t="shared" si="603"/>
        <v>30.35</v>
      </c>
      <c r="I413" s="18">
        <f t="shared" si="606"/>
        <v>29.216666666666665</v>
      </c>
      <c r="J413" s="18">
        <f t="shared" si="607"/>
        <v>37.277777777777779</v>
      </c>
      <c r="K413" s="87">
        <f t="shared" si="617"/>
        <v>1.1333333333333364</v>
      </c>
      <c r="L413" s="88">
        <f t="shared" si="618"/>
        <v>-6.9277777777777771</v>
      </c>
      <c r="P413" s="37">
        <f t="shared" si="589"/>
        <v>2</v>
      </c>
      <c r="Q413" s="40" t="str">
        <f t="shared" si="609"/>
        <v xml:space="preserve"> </v>
      </c>
      <c r="R413" s="40">
        <f t="shared" si="610"/>
        <v>10.149999999999991</v>
      </c>
      <c r="S413" s="73"/>
      <c r="T413" s="93">
        <f t="shared" si="593"/>
        <v>0.97603656729326915</v>
      </c>
      <c r="U413" s="78">
        <f t="shared" ref="U413" si="627">U412</f>
        <v>2</v>
      </c>
      <c r="V413" s="65">
        <f t="shared" si="596"/>
        <v>0.4199254790109529</v>
      </c>
      <c r="W413" s="65">
        <f t="shared" si="597"/>
        <v>4.99</v>
      </c>
      <c r="X413" s="78">
        <f t="shared" si="601"/>
        <v>0</v>
      </c>
      <c r="Y413" s="78">
        <f t="shared" si="585"/>
        <v>-0.81674153884790435</v>
      </c>
      <c r="Z413" s="78">
        <f t="shared" si="605"/>
        <v>-11.82</v>
      </c>
      <c r="AA413" s="75"/>
      <c r="AB413" s="65"/>
      <c r="AC413" s="40"/>
      <c r="AD413" s="31"/>
    </row>
    <row r="414" spans="1:30" ht="12.75" customHeight="1">
      <c r="A414" s="1">
        <v>7285</v>
      </c>
      <c r="B414" s="1">
        <f t="shared" si="583"/>
        <v>-5335</v>
      </c>
      <c r="C414" s="2">
        <v>16.7</v>
      </c>
      <c r="F414" s="18">
        <f t="shared" si="587"/>
        <v>-1879.2510705248371</v>
      </c>
      <c r="G414" s="18">
        <f t="shared" si="588"/>
        <v>-1869.7033856275416</v>
      </c>
      <c r="H414" s="14">
        <f t="shared" si="603"/>
        <v>18.45</v>
      </c>
      <c r="I414" s="18">
        <f t="shared" si="606"/>
        <v>29.2</v>
      </c>
      <c r="J414" s="18">
        <f t="shared" si="607"/>
        <v>38.86666666666666</v>
      </c>
      <c r="K414" s="87">
        <f t="shared" si="617"/>
        <v>-10.75</v>
      </c>
      <c r="L414" s="88">
        <f t="shared" si="618"/>
        <v>-20.416666666666661</v>
      </c>
      <c r="P414" s="37">
        <f t="shared" si="589"/>
        <v>3</v>
      </c>
      <c r="Q414" s="40" t="str">
        <f t="shared" si="609"/>
        <v xml:space="preserve"> </v>
      </c>
      <c r="R414" s="40">
        <f t="shared" si="610"/>
        <v>10.149999999999991</v>
      </c>
      <c r="S414" s="73"/>
      <c r="T414" s="93">
        <f t="shared" si="593"/>
        <v>-0.67647110129541987</v>
      </c>
      <c r="U414" s="78">
        <f t="shared" ref="U414" si="628">U413</f>
        <v>2</v>
      </c>
      <c r="V414" s="65">
        <f t="shared" si="596"/>
        <v>-0.80481142901716396</v>
      </c>
      <c r="W414" s="65">
        <f t="shared" si="597"/>
        <v>4.99</v>
      </c>
      <c r="X414" s="78">
        <f t="shared" si="601"/>
        <v>0</v>
      </c>
      <c r="Y414" s="78">
        <f t="shared" si="585"/>
        <v>-0.25476949437464469</v>
      </c>
      <c r="Z414" s="78">
        <f t="shared" si="605"/>
        <v>-11.82</v>
      </c>
      <c r="AA414" s="75"/>
      <c r="AB414" s="65"/>
      <c r="AC414" s="40"/>
      <c r="AD414" s="31"/>
    </row>
    <row r="415" spans="1:30" ht="12.75" customHeight="1">
      <c r="A415" s="1">
        <v>7275</v>
      </c>
      <c r="B415" s="1">
        <f t="shared" si="583"/>
        <v>-5325</v>
      </c>
      <c r="C415" s="2">
        <v>13</v>
      </c>
      <c r="F415" s="18">
        <f t="shared" si="587"/>
        <v>-1860.155700730244</v>
      </c>
      <c r="G415" s="18">
        <f t="shared" si="588"/>
        <v>-1850.6080158329485</v>
      </c>
      <c r="H415" s="14">
        <f t="shared" si="603"/>
        <v>38.799999999999997</v>
      </c>
      <c r="I415" s="18">
        <f t="shared" si="606"/>
        <v>35.43333333333333</v>
      </c>
      <c r="J415" s="18">
        <f t="shared" si="607"/>
        <v>38.911111111111111</v>
      </c>
      <c r="K415" s="87">
        <f t="shared" si="617"/>
        <v>3.3666666666666671</v>
      </c>
      <c r="L415" s="88">
        <f t="shared" si="618"/>
        <v>-0.11111111111111427</v>
      </c>
      <c r="P415" s="37">
        <f t="shared" si="589"/>
        <v>4</v>
      </c>
      <c r="Q415" s="40" t="str">
        <f t="shared" si="609"/>
        <v xml:space="preserve"> </v>
      </c>
      <c r="R415" s="40">
        <f t="shared" si="610"/>
        <v>17.005555555555546</v>
      </c>
      <c r="S415" s="73"/>
      <c r="T415" s="93">
        <f t="shared" si="593"/>
        <v>-0.29956546599790207</v>
      </c>
      <c r="U415" s="78">
        <f t="shared" ref="U415" si="629">U414</f>
        <v>2</v>
      </c>
      <c r="V415" s="65">
        <f t="shared" si="596"/>
        <v>-0.74298155383290454</v>
      </c>
      <c r="W415" s="65">
        <f t="shared" si="597"/>
        <v>4.99</v>
      </c>
      <c r="X415" s="78">
        <f t="shared" si="601"/>
        <v>0</v>
      </c>
      <c r="Y415" s="78">
        <f t="shared" si="585"/>
        <v>0.42641202796404276</v>
      </c>
      <c r="Z415" s="78">
        <f t="shared" si="605"/>
        <v>-11.82</v>
      </c>
      <c r="AA415" s="75"/>
      <c r="AB415" s="65"/>
      <c r="AC415" s="40"/>
      <c r="AD415" s="31"/>
    </row>
    <row r="416" spans="1:30" ht="12.75" customHeight="1">
      <c r="A416" s="1">
        <v>7265</v>
      </c>
      <c r="B416" s="1">
        <f t="shared" si="583"/>
        <v>-5315</v>
      </c>
      <c r="C416" s="2">
        <v>7.4</v>
      </c>
      <c r="F416" s="18">
        <f t="shared" si="587"/>
        <v>-1841.0603309356509</v>
      </c>
      <c r="G416" s="18">
        <f t="shared" si="588"/>
        <v>-1831.5126460383553</v>
      </c>
      <c r="H416" s="14">
        <f t="shared" si="603"/>
        <v>49.05</v>
      </c>
      <c r="I416" s="18">
        <f t="shared" si="606"/>
        <v>44.166666666666664</v>
      </c>
      <c r="J416" s="18">
        <f t="shared" si="607"/>
        <v>38.900000000000006</v>
      </c>
      <c r="K416" s="87">
        <f t="shared" si="617"/>
        <v>4.8833333333333329</v>
      </c>
      <c r="L416" s="88">
        <f t="shared" si="618"/>
        <v>10.149999999999991</v>
      </c>
      <c r="P416" s="37">
        <f t="shared" si="589"/>
        <v>5</v>
      </c>
      <c r="Q416" s="40" t="str">
        <f t="shared" si="609"/>
        <v xml:space="preserve"> </v>
      </c>
      <c r="R416" s="40">
        <f t="shared" si="610"/>
        <v>17.005555555555546</v>
      </c>
      <c r="S416" s="73"/>
      <c r="T416" s="93">
        <f t="shared" si="593"/>
        <v>0.97603656729328614</v>
      </c>
      <c r="U416" s="78">
        <f t="shared" ref="U416" si="630">U415</f>
        <v>2</v>
      </c>
      <c r="V416" s="65">
        <f t="shared" si="596"/>
        <v>0.50657423233687893</v>
      </c>
      <c r="W416" s="65">
        <f t="shared" si="597"/>
        <v>4.99</v>
      </c>
      <c r="X416" s="78">
        <f t="shared" si="601"/>
        <v>0</v>
      </c>
      <c r="Y416" s="78">
        <f t="shared" si="585"/>
        <v>0.9080706233765633</v>
      </c>
      <c r="Z416" s="78">
        <f t="shared" si="605"/>
        <v>-11.82</v>
      </c>
      <c r="AA416" s="75"/>
      <c r="AB416" s="65"/>
      <c r="AC416" s="40"/>
      <c r="AD416" s="31"/>
    </row>
    <row r="417" spans="1:30" ht="12.75" customHeight="1">
      <c r="A417" s="1">
        <v>7255</v>
      </c>
      <c r="B417" s="1">
        <f t="shared" si="583"/>
        <v>-5305</v>
      </c>
      <c r="C417" s="2">
        <v>3</v>
      </c>
      <c r="F417" s="18">
        <f t="shared" si="587"/>
        <v>-1821.9649611410578</v>
      </c>
      <c r="G417" s="18">
        <f t="shared" si="588"/>
        <v>-1812.4172762437622</v>
      </c>
      <c r="H417" s="14">
        <f t="shared" si="603"/>
        <v>44.650000000000006</v>
      </c>
      <c r="I417" s="18">
        <f t="shared" si="606"/>
        <v>49.533333333333331</v>
      </c>
      <c r="J417" s="18">
        <f t="shared" si="607"/>
        <v>37.227777777777781</v>
      </c>
      <c r="K417" s="87">
        <f t="shared" si="617"/>
        <v>-4.8833333333333258</v>
      </c>
      <c r="L417" s="88">
        <f t="shared" si="618"/>
        <v>7.4222222222222243</v>
      </c>
      <c r="P417" s="37">
        <f t="shared" si="589"/>
        <v>6</v>
      </c>
      <c r="Q417" s="40" t="str">
        <f t="shared" si="609"/>
        <v xml:space="preserve"> </v>
      </c>
      <c r="R417" s="40">
        <f t="shared" si="610"/>
        <v>17.005555555555546</v>
      </c>
      <c r="S417" s="73"/>
      <c r="T417" s="93">
        <f t="shared" si="593"/>
        <v>-0.676471101295404</v>
      </c>
      <c r="U417" s="78">
        <f t="shared" ref="U417" si="631">U416</f>
        <v>2</v>
      </c>
      <c r="V417" s="65">
        <f t="shared" si="596"/>
        <v>0.94632345133118156</v>
      </c>
      <c r="W417" s="65">
        <f t="shared" si="597"/>
        <v>4.99</v>
      </c>
      <c r="X417" s="78">
        <f t="shared" si="601"/>
        <v>0</v>
      </c>
      <c r="Y417" s="78">
        <f t="shared" si="585"/>
        <v>0.96483288203035444</v>
      </c>
      <c r="Z417" s="78">
        <f t="shared" si="605"/>
        <v>-11.82</v>
      </c>
      <c r="AA417" s="75"/>
      <c r="AB417" s="65"/>
      <c r="AC417" s="40"/>
      <c r="AD417" s="31"/>
    </row>
    <row r="418" spans="1:30" ht="12.75" customHeight="1">
      <c r="A418" s="1">
        <v>7245</v>
      </c>
      <c r="B418" s="1">
        <f t="shared" si="583"/>
        <v>-5295</v>
      </c>
      <c r="C418" s="2">
        <v>1.5</v>
      </c>
      <c r="F418" s="18">
        <f t="shared" si="587"/>
        <v>-1802.8695913464646</v>
      </c>
      <c r="G418" s="18">
        <f t="shared" si="588"/>
        <v>-1793.3219064491691</v>
      </c>
      <c r="H418" s="14">
        <f t="shared" si="603"/>
        <v>54.9</v>
      </c>
      <c r="I418" s="18">
        <f t="shared" si="606"/>
        <v>46</v>
      </c>
      <c r="J418" s="18">
        <f t="shared" si="607"/>
        <v>37.894444444444453</v>
      </c>
      <c r="K418" s="87">
        <f t="shared" si="617"/>
        <v>8.8999999999999986</v>
      </c>
      <c r="L418" s="88">
        <f t="shared" si="618"/>
        <v>17.005555555555546</v>
      </c>
      <c r="P418" s="37">
        <f t="shared" si="589"/>
        <v>7</v>
      </c>
      <c r="Q418" s="40">
        <f t="shared" si="609"/>
        <v>17.005555555555546</v>
      </c>
      <c r="R418" s="40">
        <f t="shared" si="610"/>
        <v>17.005555555555546</v>
      </c>
      <c r="S418" s="73"/>
      <c r="T418" s="93">
        <f t="shared" si="593"/>
        <v>-0.29956546599786843</v>
      </c>
      <c r="U418" s="78">
        <f t="shared" ref="U418" si="632">U417</f>
        <v>2</v>
      </c>
      <c r="V418" s="65">
        <f t="shared" si="596"/>
        <v>-0.12671439352679376</v>
      </c>
      <c r="W418" s="65">
        <f t="shared" si="597"/>
        <v>4.99</v>
      </c>
      <c r="X418" s="78">
        <f t="shared" si="601"/>
        <v>0</v>
      </c>
      <c r="Y418" s="78">
        <f t="shared" si="585"/>
        <v>0.5701391122590983</v>
      </c>
      <c r="Z418" s="78">
        <f t="shared" si="605"/>
        <v>-11.82</v>
      </c>
      <c r="AA418" s="75"/>
      <c r="AB418" s="65"/>
      <c r="AC418" s="40"/>
      <c r="AD418" s="31"/>
    </row>
    <row r="419" spans="1:30" ht="12.75" customHeight="1">
      <c r="A419" s="1">
        <v>7235</v>
      </c>
      <c r="B419" s="1">
        <f t="shared" si="583"/>
        <v>-5285</v>
      </c>
      <c r="C419" s="2">
        <v>4.5</v>
      </c>
      <c r="F419" s="18">
        <f t="shared" si="587"/>
        <v>-1783.7742215518715</v>
      </c>
      <c r="G419" s="18">
        <f t="shared" si="588"/>
        <v>-1774.226536654576</v>
      </c>
      <c r="H419" s="14">
        <f t="shared" si="603"/>
        <v>38.450000000000003</v>
      </c>
      <c r="I419" s="18">
        <f t="shared" si="606"/>
        <v>43.316666666666663</v>
      </c>
      <c r="J419" s="18">
        <f t="shared" si="607"/>
        <v>40.000000000000007</v>
      </c>
      <c r="K419" s="87">
        <f t="shared" si="617"/>
        <v>-4.86666666666666</v>
      </c>
      <c r="L419" s="88">
        <f t="shared" si="618"/>
        <v>-1.5500000000000043</v>
      </c>
      <c r="P419" s="37">
        <f t="shared" si="589"/>
        <v>8</v>
      </c>
      <c r="Q419" s="40" t="str">
        <f t="shared" si="609"/>
        <v xml:space="preserve"> </v>
      </c>
      <c r="R419" s="40">
        <f t="shared" si="610"/>
        <v>17.005555555555546</v>
      </c>
      <c r="S419" s="73"/>
      <c r="T419" s="93">
        <f t="shared" si="593"/>
        <v>0.9760365672932908</v>
      </c>
      <c r="U419" s="78">
        <f t="shared" ref="U419" si="633">U418</f>
        <v>2</v>
      </c>
      <c r="V419" s="65">
        <f t="shared" si="596"/>
        <v>-0.99718735947200032</v>
      </c>
      <c r="W419" s="65">
        <f t="shared" si="597"/>
        <v>4.99</v>
      </c>
      <c r="X419" s="78">
        <f t="shared" si="601"/>
        <v>0</v>
      </c>
      <c r="Y419" s="78">
        <f t="shared" si="585"/>
        <v>-9.1329084528632795E-2</v>
      </c>
      <c r="Z419" s="78">
        <f t="shared" si="605"/>
        <v>-11.82</v>
      </c>
      <c r="AA419" s="75"/>
      <c r="AB419" s="65"/>
      <c r="AC419" s="40"/>
      <c r="AD419" s="31"/>
    </row>
    <row r="420" spans="1:30" ht="12.75" customHeight="1">
      <c r="A420" s="1">
        <v>7225</v>
      </c>
      <c r="B420" s="1">
        <f t="shared" si="583"/>
        <v>-5275</v>
      </c>
      <c r="C420" s="2">
        <v>8.5</v>
      </c>
      <c r="F420" s="18">
        <f t="shared" si="587"/>
        <v>-1764.6788517572784</v>
      </c>
      <c r="G420" s="18">
        <f t="shared" si="588"/>
        <v>-1755.1311668599828</v>
      </c>
      <c r="H420" s="14">
        <f t="shared" si="603"/>
        <v>36.6</v>
      </c>
      <c r="I420" s="18">
        <f t="shared" si="606"/>
        <v>32.950000000000003</v>
      </c>
      <c r="J420" s="18">
        <f t="shared" si="607"/>
        <v>37.972222222222221</v>
      </c>
      <c r="K420" s="87">
        <f t="shared" si="617"/>
        <v>3.6499999999999986</v>
      </c>
      <c r="L420" s="88">
        <f t="shared" si="618"/>
        <v>-1.37222222222222</v>
      </c>
      <c r="P420" s="37">
        <f t="shared" si="589"/>
        <v>9</v>
      </c>
      <c r="Q420" s="40" t="str">
        <f t="shared" si="609"/>
        <v xml:space="preserve"> </v>
      </c>
      <c r="R420" s="40">
        <f t="shared" si="610"/>
        <v>17.005555555555546</v>
      </c>
      <c r="S420" s="73"/>
      <c r="T420" s="93">
        <f t="shared" si="593"/>
        <v>-0.67647110129538812</v>
      </c>
      <c r="U420" s="78">
        <f t="shared" ref="U420" si="634">U419</f>
        <v>2</v>
      </c>
      <c r="V420" s="65">
        <f t="shared" si="596"/>
        <v>-0.27356251929793268</v>
      </c>
      <c r="W420" s="65">
        <f t="shared" si="597"/>
        <v>4.99</v>
      </c>
      <c r="X420" s="78">
        <f t="shared" si="601"/>
        <v>0</v>
      </c>
      <c r="Y420" s="78">
        <f t="shared" si="585"/>
        <v>-0.71006338765570187</v>
      </c>
      <c r="Z420" s="78">
        <f t="shared" si="605"/>
        <v>-11.82</v>
      </c>
      <c r="AA420" s="75"/>
      <c r="AB420" s="65"/>
      <c r="AC420" s="40"/>
      <c r="AD420" s="31"/>
    </row>
    <row r="421" spans="1:30" ht="12.75" customHeight="1">
      <c r="A421" s="1">
        <v>7215</v>
      </c>
      <c r="B421" s="1">
        <f t="shared" si="583"/>
        <v>-5265</v>
      </c>
      <c r="C421" s="2">
        <v>7.8</v>
      </c>
      <c r="F421" s="18">
        <f t="shared" si="587"/>
        <v>-1745.5834819626853</v>
      </c>
      <c r="G421" s="18">
        <f t="shared" si="588"/>
        <v>-1736.0357970653897</v>
      </c>
      <c r="H421" s="14">
        <f t="shared" si="603"/>
        <v>23.8</v>
      </c>
      <c r="I421" s="18">
        <f t="shared" si="606"/>
        <v>32.25</v>
      </c>
      <c r="J421" s="18">
        <f t="shared" si="607"/>
        <v>36.294444444444444</v>
      </c>
      <c r="K421" s="87">
        <f t="shared" si="617"/>
        <v>-8.4499999999999993</v>
      </c>
      <c r="L421" s="88">
        <f t="shared" si="618"/>
        <v>-12.494444444444444</v>
      </c>
      <c r="P421" s="37">
        <f t="shared" si="589"/>
        <v>1</v>
      </c>
      <c r="Q421" s="40" t="str">
        <f t="shared" si="609"/>
        <v xml:space="preserve"> </v>
      </c>
      <c r="R421" s="40">
        <f t="shared" si="610"/>
        <v>17.005555555555546</v>
      </c>
      <c r="S421" s="73"/>
      <c r="T421" s="93">
        <f t="shared" si="593"/>
        <v>-0.29956546599788897</v>
      </c>
      <c r="U421" s="78">
        <f t="shared" ref="U421" si="635">U420</f>
        <v>2</v>
      </c>
      <c r="V421" s="65">
        <f t="shared" si="596"/>
        <v>0.88737774380750256</v>
      </c>
      <c r="W421" s="65">
        <f t="shared" si="597"/>
        <v>4.99</v>
      </c>
      <c r="X421" s="78">
        <f t="shared" si="601"/>
        <v>0</v>
      </c>
      <c r="Y421" s="78">
        <f t="shared" si="585"/>
        <v>-0.99655114022312696</v>
      </c>
      <c r="Z421" s="78">
        <f t="shared" si="605"/>
        <v>-11.82</v>
      </c>
      <c r="AA421" s="75"/>
      <c r="AB421" s="65"/>
      <c r="AC421" s="40"/>
      <c r="AD421" s="31"/>
    </row>
    <row r="422" spans="1:30" ht="12.75" customHeight="1">
      <c r="A422" s="1">
        <v>7205</v>
      </c>
      <c r="B422" s="1">
        <f t="shared" si="583"/>
        <v>-5255</v>
      </c>
      <c r="C422" s="2">
        <v>7.1</v>
      </c>
      <c r="F422" s="18">
        <f t="shared" si="587"/>
        <v>-1726.4881121680921</v>
      </c>
      <c r="G422" s="18">
        <f t="shared" si="588"/>
        <v>-1716.9404272707966</v>
      </c>
      <c r="H422" s="14">
        <f t="shared" si="603"/>
        <v>36.35</v>
      </c>
      <c r="I422" s="18">
        <f t="shared" si="606"/>
        <v>32.516666666666673</v>
      </c>
      <c r="J422" s="18">
        <f t="shared" si="607"/>
        <v>35.24444444444444</v>
      </c>
      <c r="K422" s="87">
        <f t="shared" si="617"/>
        <v>3.8333333333333286</v>
      </c>
      <c r="L422" s="88">
        <f t="shared" si="618"/>
        <v>1.1055555555555614</v>
      </c>
      <c r="P422" s="37">
        <f t="shared" si="589"/>
        <v>2</v>
      </c>
      <c r="Q422" s="40" t="str">
        <f t="shared" si="609"/>
        <v xml:space="preserve"> </v>
      </c>
      <c r="R422" s="40">
        <f t="shared" si="610"/>
        <v>5.2555555555555529</v>
      </c>
      <c r="S422" s="73"/>
      <c r="T422" s="93">
        <f t="shared" si="593"/>
        <v>0.97603656729328314</v>
      </c>
      <c r="U422" s="78">
        <f t="shared" ref="U422" si="636">U421</f>
        <v>2</v>
      </c>
      <c r="V422" s="65">
        <f t="shared" si="596"/>
        <v>0.62976120194941043</v>
      </c>
      <c r="W422" s="65">
        <f t="shared" si="597"/>
        <v>4.99</v>
      </c>
      <c r="X422" s="78">
        <f t="shared" si="601"/>
        <v>0</v>
      </c>
      <c r="Y422" s="78">
        <f t="shared" si="585"/>
        <v>-0.81674153884793321</v>
      </c>
      <c r="Z422" s="78">
        <f t="shared" si="605"/>
        <v>-11.82</v>
      </c>
      <c r="AA422" s="75"/>
      <c r="AB422" s="65"/>
      <c r="AC422" s="40"/>
      <c r="AD422" s="31"/>
    </row>
    <row r="423" spans="1:30" ht="12.75" customHeight="1">
      <c r="A423" s="1">
        <v>7195</v>
      </c>
      <c r="B423" s="1">
        <f t="shared" si="583"/>
        <v>-5245</v>
      </c>
      <c r="C423" s="2">
        <v>10.8</v>
      </c>
      <c r="F423" s="18">
        <f t="shared" si="587"/>
        <v>-1707.392742373499</v>
      </c>
      <c r="G423" s="18">
        <f t="shared" si="588"/>
        <v>-1697.8450574762035</v>
      </c>
      <c r="H423" s="14">
        <f t="shared" si="603"/>
        <v>37.4</v>
      </c>
      <c r="I423" s="18">
        <f t="shared" si="606"/>
        <v>31.433333333333334</v>
      </c>
      <c r="J423" s="18">
        <f t="shared" si="607"/>
        <v>32.144444444444446</v>
      </c>
      <c r="K423" s="87">
        <f t="shared" si="617"/>
        <v>5.966666666666665</v>
      </c>
      <c r="L423" s="88">
        <f t="shared" si="618"/>
        <v>5.2555555555555529</v>
      </c>
      <c r="P423" s="37">
        <f t="shared" si="589"/>
        <v>3</v>
      </c>
      <c r="Q423" s="40">
        <f t="shared" si="609"/>
        <v>5.2555555555555529</v>
      </c>
      <c r="R423" s="40">
        <f t="shared" si="610"/>
        <v>5.2555555555555529</v>
      </c>
      <c r="S423" s="73"/>
      <c r="T423" s="93">
        <f t="shared" si="593"/>
        <v>-0.67647110129533039</v>
      </c>
      <c r="U423" s="78">
        <f t="shared" ref="U423" si="637">U422</f>
        <v>2</v>
      </c>
      <c r="V423" s="65">
        <f t="shared" si="596"/>
        <v>-0.63458786702185366</v>
      </c>
      <c r="W423" s="65">
        <f t="shared" si="597"/>
        <v>4.99</v>
      </c>
      <c r="X423" s="78">
        <f t="shared" si="601"/>
        <v>0</v>
      </c>
      <c r="Y423" s="78">
        <f t="shared" si="585"/>
        <v>-0.25476949437469304</v>
      </c>
      <c r="Z423" s="78">
        <f t="shared" si="605"/>
        <v>-11.82</v>
      </c>
      <c r="AA423" s="75"/>
      <c r="AB423" s="65"/>
      <c r="AC423" s="40"/>
      <c r="AD423" s="31"/>
    </row>
    <row r="424" spans="1:30" ht="12.75" customHeight="1">
      <c r="A424" s="1">
        <v>7185</v>
      </c>
      <c r="B424" s="1">
        <f t="shared" si="583"/>
        <v>-5235</v>
      </c>
      <c r="C424" s="2">
        <v>13.4</v>
      </c>
      <c r="F424" s="18">
        <f t="shared" si="587"/>
        <v>-1688.2973725789059</v>
      </c>
      <c r="G424" s="18">
        <f t="shared" si="588"/>
        <v>-1678.7496876816103</v>
      </c>
      <c r="H424" s="14">
        <f t="shared" si="603"/>
        <v>20.549999999999997</v>
      </c>
      <c r="I424" s="18">
        <f t="shared" si="606"/>
        <v>30.633333333333336</v>
      </c>
      <c r="J424" s="18">
        <f t="shared" si="607"/>
        <v>30.661111111111111</v>
      </c>
      <c r="K424" s="87">
        <f t="shared" si="617"/>
        <v>-10.083333333333339</v>
      </c>
      <c r="L424" s="88">
        <f t="shared" si="618"/>
        <v>-10.111111111111114</v>
      </c>
      <c r="P424" s="37">
        <f t="shared" si="589"/>
        <v>4</v>
      </c>
      <c r="Q424" s="40" t="str">
        <f t="shared" si="609"/>
        <v xml:space="preserve"> </v>
      </c>
      <c r="R424" s="40">
        <f t="shared" si="610"/>
        <v>5.2555555555555529</v>
      </c>
      <c r="S424" s="73"/>
      <c r="T424" s="93">
        <f t="shared" si="593"/>
        <v>-0.2995654659979638</v>
      </c>
      <c r="U424" s="78">
        <f t="shared" ref="U424" si="638">U423</f>
        <v>2</v>
      </c>
      <c r="V424" s="65">
        <f t="shared" si="596"/>
        <v>-0.88448853068534616</v>
      </c>
      <c r="W424" s="65">
        <f t="shared" si="597"/>
        <v>4.99</v>
      </c>
      <c r="X424" s="78">
        <f t="shared" si="601"/>
        <v>0</v>
      </c>
      <c r="Y424" s="78">
        <f t="shared" si="585"/>
        <v>0.42641202796402328</v>
      </c>
      <c r="Z424" s="78">
        <f t="shared" si="605"/>
        <v>-11.82</v>
      </c>
      <c r="AA424" s="75"/>
      <c r="AB424" s="65"/>
      <c r="AC424" s="40"/>
      <c r="AD424" s="31"/>
    </row>
    <row r="425" spans="1:30" ht="12.75" customHeight="1">
      <c r="A425" s="1">
        <v>7175</v>
      </c>
      <c r="B425" s="1">
        <f t="shared" si="583"/>
        <v>-5225</v>
      </c>
      <c r="C425" s="2">
        <v>13.5</v>
      </c>
      <c r="F425" s="18">
        <f t="shared" si="587"/>
        <v>-1669.2020027843128</v>
      </c>
      <c r="G425" s="18">
        <f t="shared" si="588"/>
        <v>-1659.6543178870172</v>
      </c>
      <c r="H425" s="14">
        <f t="shared" si="603"/>
        <v>33.950000000000003</v>
      </c>
      <c r="I425" s="18">
        <f t="shared" si="606"/>
        <v>29.900000000000002</v>
      </c>
      <c r="J425" s="18">
        <f t="shared" si="607"/>
        <v>30.594444444444449</v>
      </c>
      <c r="K425" s="87">
        <f t="shared" si="617"/>
        <v>4.0500000000000007</v>
      </c>
      <c r="L425" s="88">
        <f t="shared" si="618"/>
        <v>3.3555555555555543</v>
      </c>
      <c r="P425" s="37">
        <f t="shared" si="589"/>
        <v>5</v>
      </c>
      <c r="Q425" s="40" t="str">
        <f t="shared" si="609"/>
        <v xml:space="preserve"> </v>
      </c>
      <c r="R425" s="40">
        <f t="shared" si="610"/>
        <v>5.2555555555555529</v>
      </c>
      <c r="S425" s="73"/>
      <c r="T425" s="93">
        <f t="shared" si="593"/>
        <v>0.97603656729328792</v>
      </c>
      <c r="U425" s="78">
        <f t="shared" ref="U425" si="639">U424</f>
        <v>2</v>
      </c>
      <c r="V425" s="65">
        <f t="shared" si="596"/>
        <v>0.27954893163159833</v>
      </c>
      <c r="W425" s="65">
        <f t="shared" si="597"/>
        <v>4.99</v>
      </c>
      <c r="X425" s="78">
        <f t="shared" si="601"/>
        <v>0</v>
      </c>
      <c r="Y425" s="78">
        <f t="shared" si="585"/>
        <v>0.90807062337655431</v>
      </c>
      <c r="Z425" s="78">
        <f t="shared" si="605"/>
        <v>-11.82</v>
      </c>
      <c r="AA425" s="75"/>
      <c r="AB425" s="65"/>
      <c r="AC425" s="40"/>
      <c r="AD425" s="31"/>
    </row>
    <row r="426" spans="1:30" ht="12.75" customHeight="1">
      <c r="A426" s="1">
        <v>7165</v>
      </c>
      <c r="B426" s="1">
        <f t="shared" si="583"/>
        <v>-5215</v>
      </c>
      <c r="C426" s="2">
        <v>8.1999999999999993</v>
      </c>
      <c r="F426" s="18">
        <f t="shared" si="587"/>
        <v>-1650.1066329897196</v>
      </c>
      <c r="G426" s="18">
        <f t="shared" si="588"/>
        <v>-1640.5589480924241</v>
      </c>
      <c r="H426" s="14">
        <f t="shared" si="603"/>
        <v>35.200000000000003</v>
      </c>
      <c r="I426" s="18">
        <f t="shared" si="606"/>
        <v>32.050000000000004</v>
      </c>
      <c r="J426" s="18">
        <f t="shared" si="607"/>
        <v>33.322222222222223</v>
      </c>
      <c r="K426" s="87">
        <f t="shared" si="617"/>
        <v>3.1499999999999986</v>
      </c>
      <c r="L426" s="88">
        <f t="shared" si="618"/>
        <v>1.87777777777778</v>
      </c>
      <c r="P426" s="37">
        <f t="shared" si="589"/>
        <v>6</v>
      </c>
      <c r="Q426" s="40" t="str">
        <f t="shared" si="609"/>
        <v xml:space="preserve"> </v>
      </c>
      <c r="R426" s="40">
        <f t="shared" si="610"/>
        <v>5.2555555555555529</v>
      </c>
      <c r="S426" s="73"/>
      <c r="T426" s="93">
        <f t="shared" si="593"/>
        <v>-0.67647110129531451</v>
      </c>
      <c r="U426" s="78">
        <f t="shared" ref="U426" si="640">U425</f>
        <v>2</v>
      </c>
      <c r="V426" s="65">
        <f t="shared" si="596"/>
        <v>0.99670112772045472</v>
      </c>
      <c r="W426" s="65">
        <f t="shared" si="597"/>
        <v>4.99</v>
      </c>
      <c r="X426" s="78">
        <f t="shared" si="601"/>
        <v>0</v>
      </c>
      <c r="Y426" s="78">
        <f t="shared" si="585"/>
        <v>0.96483288203036011</v>
      </c>
      <c r="Z426" s="78">
        <f t="shared" si="605"/>
        <v>-11.82</v>
      </c>
      <c r="AA426" s="75"/>
      <c r="AB426" s="65"/>
      <c r="AC426" s="40"/>
      <c r="AD426" s="31"/>
    </row>
    <row r="427" spans="1:30" ht="12.75" customHeight="1">
      <c r="A427" s="1">
        <v>7155</v>
      </c>
      <c r="B427" s="1">
        <f t="shared" si="583"/>
        <v>-5205</v>
      </c>
      <c r="C427" s="2">
        <v>1</v>
      </c>
      <c r="F427" s="18">
        <f t="shared" si="587"/>
        <v>-1631.0112631951265</v>
      </c>
      <c r="G427" s="18">
        <f t="shared" si="588"/>
        <v>-1621.463578297831</v>
      </c>
      <c r="H427" s="14">
        <f t="shared" si="603"/>
        <v>27</v>
      </c>
      <c r="I427" s="18">
        <f t="shared" si="606"/>
        <v>29.100000000000005</v>
      </c>
      <c r="J427" s="18">
        <f t="shared" si="607"/>
        <v>34.661111111111111</v>
      </c>
      <c r="K427" s="87">
        <f t="shared" si="617"/>
        <v>-2.100000000000005</v>
      </c>
      <c r="L427" s="88">
        <f t="shared" si="618"/>
        <v>-7.6611111111111114</v>
      </c>
      <c r="P427" s="37">
        <f t="shared" si="589"/>
        <v>7</v>
      </c>
      <c r="Q427" s="40" t="str">
        <f t="shared" si="609"/>
        <v xml:space="preserve"> </v>
      </c>
      <c r="R427" s="40">
        <f t="shared" si="610"/>
        <v>16.233333333333334</v>
      </c>
      <c r="S427" s="73"/>
      <c r="T427" s="93">
        <f t="shared" si="593"/>
        <v>-0.29956546599798434</v>
      </c>
      <c r="U427" s="78">
        <f t="shared" ref="U427" si="641">U426</f>
        <v>2</v>
      </c>
      <c r="V427" s="65">
        <f t="shared" si="596"/>
        <v>0.12053280488797061</v>
      </c>
      <c r="W427" s="65">
        <f t="shared" si="597"/>
        <v>4.99</v>
      </c>
      <c r="X427" s="78">
        <f t="shared" si="601"/>
        <v>0</v>
      </c>
      <c r="Y427" s="78">
        <f t="shared" si="585"/>
        <v>0.57013911225911607</v>
      </c>
      <c r="Z427" s="78">
        <f t="shared" si="605"/>
        <v>-11.82</v>
      </c>
      <c r="AA427" s="75"/>
      <c r="AB427" s="65"/>
      <c r="AC427" s="40"/>
      <c r="AD427" s="31"/>
    </row>
    <row r="428" spans="1:30" ht="12.75" customHeight="1">
      <c r="A428" s="1">
        <v>7145</v>
      </c>
      <c r="B428" s="1">
        <f t="shared" si="583"/>
        <v>-5195</v>
      </c>
      <c r="C428" s="2">
        <v>2.9</v>
      </c>
      <c r="F428" s="18">
        <f t="shared" si="587"/>
        <v>-1611.9158934005334</v>
      </c>
      <c r="G428" s="18">
        <f t="shared" si="588"/>
        <v>-1602.3682085032378</v>
      </c>
      <c r="H428" s="14">
        <f t="shared" si="603"/>
        <v>25.1</v>
      </c>
      <c r="I428" s="18">
        <f t="shared" si="606"/>
        <v>29.366666666666664</v>
      </c>
      <c r="J428" s="18">
        <f t="shared" si="607"/>
        <v>33.727777777777781</v>
      </c>
      <c r="K428" s="87">
        <f t="shared" si="617"/>
        <v>-4.2666666666666622</v>
      </c>
      <c r="L428" s="88">
        <f t="shared" si="618"/>
        <v>-8.62777777777778</v>
      </c>
      <c r="P428" s="37">
        <f t="shared" si="589"/>
        <v>8</v>
      </c>
      <c r="Q428" s="40" t="str">
        <f t="shared" si="609"/>
        <v xml:space="preserve"> </v>
      </c>
      <c r="R428" s="40">
        <f t="shared" si="610"/>
        <v>16.233333333333334</v>
      </c>
      <c r="S428" s="73"/>
      <c r="T428" s="93">
        <f t="shared" si="593"/>
        <v>0.9760365672933049</v>
      </c>
      <c r="U428" s="78">
        <f t="shared" ref="U428" si="642">U427</f>
        <v>2</v>
      </c>
      <c r="V428" s="65">
        <f t="shared" si="596"/>
        <v>-0.94831854587525699</v>
      </c>
      <c r="W428" s="65">
        <f t="shared" si="597"/>
        <v>4.99</v>
      </c>
      <c r="X428" s="78">
        <f t="shared" si="601"/>
        <v>0</v>
      </c>
      <c r="Y428" s="78">
        <f t="shared" si="585"/>
        <v>-9.1329084528583016E-2</v>
      </c>
      <c r="Z428" s="78">
        <f t="shared" si="605"/>
        <v>-11.82</v>
      </c>
      <c r="AA428" s="75"/>
      <c r="AB428" s="65"/>
      <c r="AC428" s="40"/>
      <c r="AD428" s="31"/>
    </row>
    <row r="429" spans="1:30" ht="12.75" customHeight="1">
      <c r="A429" s="1">
        <v>7135</v>
      </c>
      <c r="B429" s="1">
        <f t="shared" si="583"/>
        <v>-5185</v>
      </c>
      <c r="C429" s="2">
        <v>13.9</v>
      </c>
      <c r="F429" s="18">
        <f t="shared" si="587"/>
        <v>-1592.8205236059403</v>
      </c>
      <c r="G429" s="18">
        <f t="shared" si="588"/>
        <v>-1583.2728387086447</v>
      </c>
      <c r="H429" s="14">
        <f t="shared" si="603"/>
        <v>36</v>
      </c>
      <c r="I429" s="18">
        <f t="shared" si="606"/>
        <v>36.483333333333334</v>
      </c>
      <c r="J429" s="18">
        <f t="shared" si="607"/>
        <v>33.344444444444449</v>
      </c>
      <c r="K429" s="87">
        <f t="shared" si="617"/>
        <v>-0.48333333333333428</v>
      </c>
      <c r="L429" s="88">
        <f t="shared" si="618"/>
        <v>2.6555555555555515</v>
      </c>
      <c r="P429" s="37">
        <f t="shared" si="589"/>
        <v>9</v>
      </c>
      <c r="Q429" s="40" t="str">
        <f t="shared" si="609"/>
        <v xml:space="preserve"> </v>
      </c>
      <c r="R429" s="40">
        <f t="shared" si="610"/>
        <v>16.233333333333334</v>
      </c>
      <c r="S429" s="73"/>
      <c r="T429" s="93">
        <f t="shared" si="593"/>
        <v>-0.67647110129534049</v>
      </c>
      <c r="U429" s="78">
        <f t="shared" ref="U429" si="643">U428</f>
        <v>2</v>
      </c>
      <c r="V429" s="65">
        <f t="shared" si="596"/>
        <v>-0.50119348646572026</v>
      </c>
      <c r="W429" s="65">
        <f t="shared" si="597"/>
        <v>4.99</v>
      </c>
      <c r="X429" s="78">
        <f t="shared" si="601"/>
        <v>0</v>
      </c>
      <c r="Y429" s="78">
        <f t="shared" si="585"/>
        <v>-0.71006338765566668</v>
      </c>
      <c r="Z429" s="78">
        <f t="shared" si="605"/>
        <v>-11.82</v>
      </c>
      <c r="AA429" s="75"/>
      <c r="AB429" s="65"/>
      <c r="AC429" s="40"/>
      <c r="AD429" s="31"/>
    </row>
    <row r="430" spans="1:30" ht="12.75" customHeight="1">
      <c r="A430" s="1">
        <v>7125</v>
      </c>
      <c r="B430" s="1">
        <f t="shared" si="583"/>
        <v>-5175</v>
      </c>
      <c r="C430" s="2">
        <v>28.3</v>
      </c>
      <c r="F430" s="18">
        <f t="shared" si="587"/>
        <v>-1573.7251538113471</v>
      </c>
      <c r="G430" s="18">
        <f t="shared" si="588"/>
        <v>-1564.1774689140516</v>
      </c>
      <c r="H430" s="14">
        <f t="shared" si="603"/>
        <v>48.35</v>
      </c>
      <c r="I430" s="18">
        <f t="shared" si="606"/>
        <v>44.25</v>
      </c>
      <c r="J430" s="18">
        <f t="shared" si="607"/>
        <v>32.116666666666667</v>
      </c>
      <c r="K430" s="87">
        <f t="shared" si="617"/>
        <v>4.1000000000000014</v>
      </c>
      <c r="L430" s="88">
        <f t="shared" si="618"/>
        <v>16.233333333333334</v>
      </c>
      <c r="P430" s="37">
        <f t="shared" si="589"/>
        <v>1</v>
      </c>
      <c r="Q430" s="40">
        <f t="shared" si="609"/>
        <v>16.233333333333334</v>
      </c>
      <c r="R430" s="40">
        <f t="shared" si="610"/>
        <v>16.233333333333334</v>
      </c>
      <c r="S430" s="73"/>
      <c r="T430" s="93">
        <f t="shared" si="593"/>
        <v>-0.29956546599800493</v>
      </c>
      <c r="U430" s="78">
        <f t="shared" ref="U430" si="644">U429</f>
        <v>2</v>
      </c>
      <c r="V430" s="65">
        <f t="shared" si="596"/>
        <v>0.74713651164189765</v>
      </c>
      <c r="W430" s="65">
        <f t="shared" si="597"/>
        <v>4.99</v>
      </c>
      <c r="X430" s="78">
        <f t="shared" si="601"/>
        <v>0</v>
      </c>
      <c r="Y430" s="78">
        <f t="shared" si="585"/>
        <v>-0.99655114022312519</v>
      </c>
      <c r="Z430" s="78">
        <f t="shared" si="605"/>
        <v>-11.82</v>
      </c>
      <c r="AA430" s="75"/>
      <c r="AB430" s="65"/>
      <c r="AC430" s="40"/>
      <c r="AD430" s="31"/>
    </row>
    <row r="431" spans="1:30" ht="12.75" customHeight="1">
      <c r="A431" s="1">
        <v>7115</v>
      </c>
      <c r="B431" s="1">
        <f t="shared" si="583"/>
        <v>-5165</v>
      </c>
      <c r="C431" s="2">
        <v>37.4</v>
      </c>
      <c r="F431" s="18">
        <f t="shared" si="587"/>
        <v>-1554.629784016754</v>
      </c>
      <c r="G431" s="18">
        <f t="shared" si="588"/>
        <v>-1545.0820991194585</v>
      </c>
      <c r="H431" s="14">
        <f t="shared" si="603"/>
        <v>48.4</v>
      </c>
      <c r="I431" s="18">
        <f t="shared" si="606"/>
        <v>41.916666666666664</v>
      </c>
      <c r="J431" s="18">
        <f t="shared" si="607"/>
        <v>32.18333333333333</v>
      </c>
      <c r="K431" s="87">
        <f t="shared" si="617"/>
        <v>6.4833333333333343</v>
      </c>
      <c r="L431" s="88">
        <f t="shared" si="618"/>
        <v>16.216666666666669</v>
      </c>
      <c r="P431" s="37">
        <f t="shared" si="589"/>
        <v>2</v>
      </c>
      <c r="Q431" s="40" t="str">
        <f t="shared" si="609"/>
        <v xml:space="preserve"> </v>
      </c>
      <c r="R431" s="40">
        <f t="shared" si="610"/>
        <v>16.233333333333334</v>
      </c>
      <c r="S431" s="73"/>
      <c r="T431" s="93">
        <f t="shared" si="593"/>
        <v>0.97603656729330956</v>
      </c>
      <c r="U431" s="78">
        <f t="shared" ref="U431" si="645">U430</f>
        <v>2</v>
      </c>
      <c r="V431" s="65">
        <f t="shared" si="596"/>
        <v>0.80109850782204961</v>
      </c>
      <c r="W431" s="65">
        <f t="shared" si="597"/>
        <v>4.99</v>
      </c>
      <c r="X431" s="78">
        <f t="shared" si="601"/>
        <v>0</v>
      </c>
      <c r="Y431" s="78">
        <f t="shared" si="585"/>
        <v>-0.81674153884796197</v>
      </c>
      <c r="Z431" s="78">
        <f t="shared" si="605"/>
        <v>-11.82</v>
      </c>
      <c r="AA431" s="75"/>
      <c r="AB431" s="65"/>
      <c r="AC431" s="40"/>
      <c r="AD431" s="31"/>
    </row>
    <row r="432" spans="1:30" ht="12.75" customHeight="1">
      <c r="A432" s="1">
        <v>7105</v>
      </c>
      <c r="B432" s="1">
        <f t="shared" si="583"/>
        <v>-5155</v>
      </c>
      <c r="C432" s="2">
        <v>30.5</v>
      </c>
      <c r="F432" s="18">
        <f t="shared" si="587"/>
        <v>-1535.5344142221609</v>
      </c>
      <c r="G432" s="18">
        <f t="shared" si="588"/>
        <v>-1525.9867293248653</v>
      </c>
      <c r="H432" s="14">
        <f t="shared" si="603"/>
        <v>29</v>
      </c>
      <c r="I432" s="18">
        <f t="shared" si="606"/>
        <v>31.5</v>
      </c>
      <c r="J432" s="18">
        <f t="shared" si="607"/>
        <v>32.388888888888886</v>
      </c>
      <c r="K432" s="87">
        <f t="shared" si="617"/>
        <v>-2.5</v>
      </c>
      <c r="L432" s="88">
        <f t="shared" si="618"/>
        <v>-3.3888888888888857</v>
      </c>
      <c r="P432" s="37">
        <f t="shared" si="589"/>
        <v>3</v>
      </c>
      <c r="Q432" s="40" t="str">
        <f t="shared" si="609"/>
        <v xml:space="preserve"> </v>
      </c>
      <c r="R432" s="40">
        <f t="shared" si="610"/>
        <v>16.233333333333334</v>
      </c>
      <c r="S432" s="73"/>
      <c r="T432" s="93">
        <f t="shared" si="593"/>
        <v>-0.67647110129532462</v>
      </c>
      <c r="U432" s="78">
        <f t="shared" ref="U432" si="646">U431</f>
        <v>2</v>
      </c>
      <c r="V432" s="65">
        <f t="shared" si="596"/>
        <v>-0.42557082538081498</v>
      </c>
      <c r="W432" s="65">
        <f t="shared" si="597"/>
        <v>4.99</v>
      </c>
      <c r="X432" s="78">
        <f t="shared" si="601"/>
        <v>0</v>
      </c>
      <c r="Y432" s="78">
        <f t="shared" si="585"/>
        <v>-0.25476949437471391</v>
      </c>
      <c r="Z432" s="78">
        <f t="shared" si="605"/>
        <v>-11.82</v>
      </c>
      <c r="AA432" s="75"/>
      <c r="AB432" s="65"/>
      <c r="AC432" s="40"/>
      <c r="AD432" s="31"/>
    </row>
    <row r="433" spans="1:30" ht="12.75" customHeight="1">
      <c r="A433" s="1">
        <v>7095</v>
      </c>
      <c r="B433" s="1">
        <f t="shared" si="583"/>
        <v>-5145</v>
      </c>
      <c r="C433" s="2">
        <v>18.2</v>
      </c>
      <c r="F433" s="18">
        <f t="shared" si="587"/>
        <v>-1516.4390444275678</v>
      </c>
      <c r="G433" s="18">
        <f t="shared" si="588"/>
        <v>-1506.8913595302722</v>
      </c>
      <c r="H433" s="14">
        <f t="shared" si="603"/>
        <v>17.100000000000001</v>
      </c>
      <c r="I433" s="18">
        <f t="shared" si="606"/>
        <v>23</v>
      </c>
      <c r="J433" s="18">
        <f t="shared" si="607"/>
        <v>31.988888888888894</v>
      </c>
      <c r="K433" s="87">
        <f t="shared" si="617"/>
        <v>-5.8999999999999986</v>
      </c>
      <c r="L433" s="88">
        <f t="shared" si="618"/>
        <v>-14.888888888888893</v>
      </c>
      <c r="P433" s="37">
        <f t="shared" si="589"/>
        <v>4</v>
      </c>
      <c r="Q433" s="40" t="str">
        <f t="shared" si="609"/>
        <v xml:space="preserve"> </v>
      </c>
      <c r="R433" s="40">
        <f t="shared" si="610"/>
        <v>16.233333333333334</v>
      </c>
      <c r="S433" s="73"/>
      <c r="T433" s="93">
        <f t="shared" si="593"/>
        <v>-0.29956546599797129</v>
      </c>
      <c r="U433" s="78">
        <f t="shared" ref="U433" si="647">U432</f>
        <v>2</v>
      </c>
      <c r="V433" s="65">
        <f t="shared" si="596"/>
        <v>-0.97192515795314649</v>
      </c>
      <c r="W433" s="65">
        <f t="shared" si="597"/>
        <v>4.99</v>
      </c>
      <c r="X433" s="78">
        <f t="shared" si="601"/>
        <v>0</v>
      </c>
      <c r="Y433" s="78">
        <f t="shared" si="585"/>
        <v>0.42641202796400374</v>
      </c>
      <c r="Z433" s="78">
        <f t="shared" si="605"/>
        <v>-11.82</v>
      </c>
      <c r="AA433" s="75"/>
      <c r="AB433" s="65"/>
      <c r="AC433" s="40"/>
      <c r="AD433" s="31"/>
    </row>
    <row r="434" spans="1:30" ht="12.75" customHeight="1">
      <c r="A434" s="1">
        <v>7085</v>
      </c>
      <c r="B434" s="1">
        <f t="shared" si="583"/>
        <v>-5135</v>
      </c>
      <c r="C434" s="2">
        <v>18.100000000000001</v>
      </c>
      <c r="F434" s="18">
        <f t="shared" si="587"/>
        <v>-1497.3436746329746</v>
      </c>
      <c r="G434" s="18">
        <f t="shared" si="588"/>
        <v>-1487.7959897356791</v>
      </c>
      <c r="H434" s="14">
        <f t="shared" si="603"/>
        <v>22.9</v>
      </c>
      <c r="I434" s="18">
        <f t="shared" si="606"/>
        <v>25.266666666666666</v>
      </c>
      <c r="J434" s="18">
        <f t="shared" si="607"/>
        <v>29.844444444444449</v>
      </c>
      <c r="K434" s="87">
        <f t="shared" si="617"/>
        <v>-2.3666666666666671</v>
      </c>
      <c r="L434" s="88">
        <f t="shared" si="618"/>
        <v>-6.94444444444445</v>
      </c>
      <c r="P434" s="37">
        <f t="shared" si="589"/>
        <v>5</v>
      </c>
      <c r="Q434" s="40" t="str">
        <f t="shared" si="609"/>
        <v xml:space="preserve"> </v>
      </c>
      <c r="R434" s="40">
        <f t="shared" si="610"/>
        <v>16.216666666666669</v>
      </c>
      <c r="S434" s="73"/>
      <c r="T434" s="93">
        <f t="shared" si="593"/>
        <v>0.97603656729331434</v>
      </c>
      <c r="U434" s="78">
        <f t="shared" ref="U434" si="648">U433</f>
        <v>2</v>
      </c>
      <c r="V434" s="65">
        <f t="shared" si="596"/>
        <v>3.5434309883680223E-2</v>
      </c>
      <c r="W434" s="65">
        <f t="shared" si="597"/>
        <v>4.99</v>
      </c>
      <c r="X434" s="78">
        <f t="shared" si="601"/>
        <v>0</v>
      </c>
      <c r="Y434" s="78">
        <f t="shared" si="585"/>
        <v>0.90807062337652744</v>
      </c>
      <c r="Z434" s="78">
        <f t="shared" si="605"/>
        <v>-11.82</v>
      </c>
      <c r="AA434" s="75"/>
      <c r="AB434" s="65"/>
      <c r="AC434" s="40"/>
      <c r="AD434" s="31"/>
    </row>
    <row r="435" spans="1:30" ht="12.75" customHeight="1">
      <c r="A435" s="1">
        <v>7075</v>
      </c>
      <c r="B435" s="1">
        <f t="shared" si="583"/>
        <v>-5125</v>
      </c>
      <c r="C435" s="2">
        <v>27.1</v>
      </c>
      <c r="F435" s="18">
        <f t="shared" si="587"/>
        <v>-1478.2483048383815</v>
      </c>
      <c r="G435" s="18">
        <f t="shared" si="588"/>
        <v>-1468.700619941086</v>
      </c>
      <c r="H435" s="14">
        <f t="shared" si="603"/>
        <v>35.799999999999997</v>
      </c>
      <c r="I435" s="18">
        <f t="shared" si="606"/>
        <v>29.183333333333334</v>
      </c>
      <c r="J435" s="18">
        <f t="shared" si="607"/>
        <v>26.005555555555553</v>
      </c>
      <c r="K435" s="87">
        <f t="shared" si="617"/>
        <v>6.6166666666666636</v>
      </c>
      <c r="L435" s="88">
        <f t="shared" si="618"/>
        <v>9.7944444444444443</v>
      </c>
      <c r="P435" s="37">
        <f t="shared" si="589"/>
        <v>6</v>
      </c>
      <c r="Q435" s="40">
        <f t="shared" si="609"/>
        <v>9.7944444444444443</v>
      </c>
      <c r="R435" s="40">
        <f t="shared" si="610"/>
        <v>9.7944444444444443</v>
      </c>
      <c r="S435" s="73"/>
      <c r="T435" s="93">
        <f t="shared" si="593"/>
        <v>-0.67647110129526689</v>
      </c>
      <c r="U435" s="78">
        <f t="shared" ref="U435" si="649">U434</f>
        <v>2</v>
      </c>
      <c r="V435" s="65">
        <f t="shared" si="596"/>
        <v>0.98614869983180031</v>
      </c>
      <c r="W435" s="65">
        <f t="shared" si="597"/>
        <v>4.99</v>
      </c>
      <c r="X435" s="78">
        <f t="shared" si="601"/>
        <v>0</v>
      </c>
      <c r="Y435" s="78">
        <f t="shared" si="585"/>
        <v>0.96483288203037321</v>
      </c>
      <c r="Z435" s="78">
        <f t="shared" si="605"/>
        <v>-11.82</v>
      </c>
      <c r="AA435" s="75"/>
      <c r="AB435" s="65"/>
      <c r="AC435" s="40"/>
      <c r="AD435" s="31"/>
    </row>
    <row r="436" spans="1:30" ht="12.75" customHeight="1">
      <c r="A436" s="1">
        <v>7065</v>
      </c>
      <c r="B436" s="1">
        <f t="shared" si="583"/>
        <v>-5115</v>
      </c>
      <c r="C436" s="2">
        <v>34.200000000000003</v>
      </c>
      <c r="F436" s="18">
        <f t="shared" si="587"/>
        <v>-1459.1529350437884</v>
      </c>
      <c r="G436" s="18">
        <f t="shared" si="588"/>
        <v>-1449.6052501464928</v>
      </c>
      <c r="H436" s="14">
        <f t="shared" si="603"/>
        <v>28.85</v>
      </c>
      <c r="I436" s="18">
        <f t="shared" si="606"/>
        <v>28.716666666666669</v>
      </c>
      <c r="J436" s="18">
        <f t="shared" si="607"/>
        <v>22.18888888888889</v>
      </c>
      <c r="K436" s="87">
        <f t="shared" si="617"/>
        <v>0.13333333333333286</v>
      </c>
      <c r="L436" s="88">
        <f t="shared" si="618"/>
        <v>6.6611111111111114</v>
      </c>
      <c r="P436" s="37">
        <f t="shared" si="589"/>
        <v>7</v>
      </c>
      <c r="Q436" s="40" t="str">
        <f t="shared" si="609"/>
        <v xml:space="preserve"> </v>
      </c>
      <c r="R436" s="40">
        <f t="shared" si="610"/>
        <v>9.7944444444444443</v>
      </c>
      <c r="S436" s="73"/>
      <c r="T436" s="93">
        <f t="shared" si="593"/>
        <v>-0.29956546599804607</v>
      </c>
      <c r="U436" s="78">
        <f t="shared" ref="U436" si="650">U435</f>
        <v>2</v>
      </c>
      <c r="V436" s="65">
        <f t="shared" si="596"/>
        <v>0.36041161957512291</v>
      </c>
      <c r="W436" s="65">
        <f t="shared" si="597"/>
        <v>4.99</v>
      </c>
      <c r="X436" s="78">
        <f t="shared" si="601"/>
        <v>0</v>
      </c>
      <c r="Y436" s="78">
        <f t="shared" si="585"/>
        <v>0.57013911225913372</v>
      </c>
      <c r="Z436" s="78">
        <f t="shared" si="605"/>
        <v>-11.82</v>
      </c>
      <c r="AA436" s="75"/>
      <c r="AB436" s="65"/>
      <c r="AC436" s="40"/>
      <c r="AD436" s="31"/>
    </row>
    <row r="437" spans="1:30" ht="12.75" customHeight="1">
      <c r="A437" s="1">
        <v>7055</v>
      </c>
      <c r="B437" s="1">
        <f t="shared" si="583"/>
        <v>-5105</v>
      </c>
      <c r="C437" s="2">
        <v>36.4</v>
      </c>
      <c r="F437" s="18">
        <f t="shared" si="587"/>
        <v>-1440.0575652491952</v>
      </c>
      <c r="G437" s="18">
        <f t="shared" si="588"/>
        <v>-1430.5098803518997</v>
      </c>
      <c r="H437" s="14">
        <f t="shared" si="603"/>
        <v>21.5</v>
      </c>
      <c r="I437" s="18">
        <f t="shared" si="606"/>
        <v>22.349999999999998</v>
      </c>
      <c r="J437" s="18">
        <f t="shared" si="607"/>
        <v>22.177777777777781</v>
      </c>
      <c r="K437" s="87">
        <f t="shared" si="617"/>
        <v>-0.84999999999999787</v>
      </c>
      <c r="L437" s="88">
        <f t="shared" si="618"/>
        <v>-0.6777777777777807</v>
      </c>
      <c r="P437" s="37">
        <f t="shared" si="589"/>
        <v>8</v>
      </c>
      <c r="Q437" s="40" t="str">
        <f t="shared" si="609"/>
        <v xml:space="preserve"> </v>
      </c>
      <c r="R437" s="40">
        <f t="shared" si="610"/>
        <v>9.7944444444444443</v>
      </c>
      <c r="S437" s="73"/>
      <c r="T437" s="93">
        <f t="shared" si="593"/>
        <v>0.976036567293319</v>
      </c>
      <c r="U437" s="78">
        <f t="shared" ref="U437" si="651">U436</f>
        <v>2</v>
      </c>
      <c r="V437" s="65">
        <f t="shared" si="596"/>
        <v>-0.84147734087465642</v>
      </c>
      <c r="W437" s="65">
        <f t="shared" si="597"/>
        <v>4.99</v>
      </c>
      <c r="X437" s="78">
        <f t="shared" si="601"/>
        <v>0</v>
      </c>
      <c r="Y437" s="78">
        <f t="shared" si="585"/>
        <v>-9.1329084528561547E-2</v>
      </c>
      <c r="Z437" s="78">
        <f t="shared" si="605"/>
        <v>-11.82</v>
      </c>
      <c r="AA437" s="75"/>
      <c r="AB437" s="65"/>
      <c r="AC437" s="40"/>
      <c r="AD437" s="31"/>
    </row>
    <row r="438" spans="1:30" ht="12.75" customHeight="1">
      <c r="A438" s="1">
        <v>7045</v>
      </c>
      <c r="B438" s="1">
        <f t="shared" si="583"/>
        <v>-5095</v>
      </c>
      <c r="C438" s="2">
        <v>34.6</v>
      </c>
      <c r="F438" s="18">
        <f t="shared" si="587"/>
        <v>-1420.9621954546021</v>
      </c>
      <c r="G438" s="18">
        <f t="shared" si="588"/>
        <v>-1411.4145105573066</v>
      </c>
      <c r="H438" s="14">
        <f t="shared" si="603"/>
        <v>16.7</v>
      </c>
      <c r="I438" s="18">
        <f t="shared" si="606"/>
        <v>17.333333333333332</v>
      </c>
      <c r="J438" s="18">
        <f t="shared" si="607"/>
        <v>25.033333333333335</v>
      </c>
      <c r="K438" s="87">
        <f t="shared" si="617"/>
        <v>-0.63333333333333286</v>
      </c>
      <c r="L438" s="88">
        <f t="shared" si="618"/>
        <v>-8.3333333333333357</v>
      </c>
      <c r="P438" s="37">
        <f t="shared" si="589"/>
        <v>9</v>
      </c>
      <c r="Q438" s="40" t="str">
        <f t="shared" si="609"/>
        <v xml:space="preserve"> </v>
      </c>
      <c r="R438" s="40">
        <f t="shared" si="610"/>
        <v>9.7944444444444443</v>
      </c>
      <c r="S438" s="73"/>
      <c r="T438" s="93">
        <f t="shared" si="593"/>
        <v>-0.67647110129529286</v>
      </c>
      <c r="U438" s="78">
        <f t="shared" ref="U438" si="652">U437</f>
        <v>2</v>
      </c>
      <c r="V438" s="65">
        <f t="shared" si="596"/>
        <v>-0.69818560860326073</v>
      </c>
      <c r="W438" s="65">
        <f t="shared" si="597"/>
        <v>4.99</v>
      </c>
      <c r="X438" s="78">
        <f t="shared" si="601"/>
        <v>0</v>
      </c>
      <c r="Y438" s="78">
        <f t="shared" si="585"/>
        <v>-0.71006338765564148</v>
      </c>
      <c r="Z438" s="78">
        <f t="shared" si="605"/>
        <v>-11.82</v>
      </c>
      <c r="AA438" s="75"/>
      <c r="AB438" s="65"/>
      <c r="AC438" s="40"/>
      <c r="AD438" s="31"/>
    </row>
    <row r="439" spans="1:30" ht="12.75" customHeight="1">
      <c r="A439" s="1">
        <v>7035</v>
      </c>
      <c r="B439" s="1">
        <f t="shared" si="583"/>
        <v>-5085</v>
      </c>
      <c r="C439" s="2">
        <v>28.6</v>
      </c>
      <c r="F439" s="18">
        <f t="shared" si="587"/>
        <v>-1401.866825660009</v>
      </c>
      <c r="G439" s="18">
        <f t="shared" si="588"/>
        <v>-1392.3191407627135</v>
      </c>
      <c r="H439" s="14">
        <f t="shared" si="603"/>
        <v>13.8</v>
      </c>
      <c r="I439" s="18">
        <f t="shared" si="606"/>
        <v>14.85</v>
      </c>
      <c r="J439" s="18">
        <f t="shared" si="607"/>
        <v>25.655555555555559</v>
      </c>
      <c r="K439" s="87">
        <f t="shared" si="617"/>
        <v>-1.0499999999999989</v>
      </c>
      <c r="L439" s="88">
        <f t="shared" si="618"/>
        <v>-11.855555555555558</v>
      </c>
      <c r="P439" s="37">
        <f t="shared" si="589"/>
        <v>1</v>
      </c>
      <c r="Q439" s="40" t="str">
        <f t="shared" si="609"/>
        <v xml:space="preserve"> </v>
      </c>
      <c r="R439" s="40">
        <f t="shared" si="610"/>
        <v>18.37222222222222</v>
      </c>
      <c r="S439" s="73"/>
      <c r="T439" s="93">
        <f t="shared" si="593"/>
        <v>-0.29956546599806666</v>
      </c>
      <c r="U439" s="78">
        <f t="shared" ref="U439" si="653">U438</f>
        <v>2</v>
      </c>
      <c r="V439" s="65">
        <f t="shared" si="596"/>
        <v>0.56122150195353293</v>
      </c>
      <c r="W439" s="65">
        <f t="shared" si="597"/>
        <v>4.99</v>
      </c>
      <c r="X439" s="78">
        <f t="shared" si="601"/>
        <v>0</v>
      </c>
      <c r="Y439" s="78">
        <f t="shared" si="585"/>
        <v>-0.99655114022312108</v>
      </c>
      <c r="Z439" s="78">
        <f t="shared" si="605"/>
        <v>-11.82</v>
      </c>
      <c r="AA439" s="75"/>
      <c r="AB439" s="65"/>
      <c r="AC439" s="40"/>
      <c r="AD439" s="31"/>
    </row>
    <row r="440" spans="1:30" ht="12.75" customHeight="1">
      <c r="A440" s="1">
        <v>7025</v>
      </c>
      <c r="B440" s="1">
        <f t="shared" si="583"/>
        <v>-5075</v>
      </c>
      <c r="C440" s="2">
        <v>21.8</v>
      </c>
      <c r="F440" s="18">
        <f t="shared" si="587"/>
        <v>-1382.7714558654159</v>
      </c>
      <c r="G440" s="18">
        <f t="shared" si="588"/>
        <v>-1373.2237709681203</v>
      </c>
      <c r="H440" s="14">
        <f t="shared" si="603"/>
        <v>14.05</v>
      </c>
      <c r="I440" s="18">
        <f t="shared" si="606"/>
        <v>18.916666666666668</v>
      </c>
      <c r="J440" s="18">
        <f t="shared" si="607"/>
        <v>24.299999999999997</v>
      </c>
      <c r="K440" s="87">
        <f t="shared" si="617"/>
        <v>-4.8666666666666671</v>
      </c>
      <c r="L440" s="88">
        <f t="shared" si="618"/>
        <v>-10.249999999999996</v>
      </c>
      <c r="P440" s="37">
        <f t="shared" si="589"/>
        <v>2</v>
      </c>
      <c r="Q440" s="40" t="str">
        <f t="shared" si="609"/>
        <v xml:space="preserve"> </v>
      </c>
      <c r="R440" s="40">
        <f t="shared" si="610"/>
        <v>18.37222222222222</v>
      </c>
      <c r="S440" s="73"/>
      <c r="T440" s="93">
        <f t="shared" si="593"/>
        <v>0.97603656729332366</v>
      </c>
      <c r="U440" s="78">
        <f t="shared" ref="U440" si="654">U439</f>
        <v>2</v>
      </c>
      <c r="V440" s="65">
        <f t="shared" si="596"/>
        <v>0.9234632438229583</v>
      </c>
      <c r="W440" s="65">
        <f t="shared" si="597"/>
        <v>4.99</v>
      </c>
      <c r="X440" s="78">
        <f t="shared" si="601"/>
        <v>0</v>
      </c>
      <c r="Y440" s="78">
        <f t="shared" si="585"/>
        <v>-0.81674153884795808</v>
      </c>
      <c r="Z440" s="78">
        <f t="shared" si="605"/>
        <v>-11.82</v>
      </c>
      <c r="AA440" s="75"/>
      <c r="AB440" s="65"/>
      <c r="AC440" s="40"/>
      <c r="AD440" s="31"/>
    </row>
    <row r="441" spans="1:30" ht="12.75" customHeight="1">
      <c r="A441" s="1">
        <v>7015</v>
      </c>
      <c r="B441" s="1">
        <f t="shared" si="583"/>
        <v>-5065</v>
      </c>
      <c r="C441" s="2">
        <v>18.2</v>
      </c>
      <c r="F441" s="18">
        <f t="shared" si="587"/>
        <v>-1363.6760860708227</v>
      </c>
      <c r="G441" s="18">
        <f t="shared" si="588"/>
        <v>-1354.1284011735272</v>
      </c>
      <c r="H441" s="14">
        <f t="shared" si="603"/>
        <v>28.9</v>
      </c>
      <c r="I441" s="18">
        <f t="shared" si="606"/>
        <v>28.583333333333332</v>
      </c>
      <c r="J441" s="18">
        <f t="shared" si="607"/>
        <v>24.577777777777776</v>
      </c>
      <c r="K441" s="87">
        <f t="shared" si="617"/>
        <v>0.31666666666666643</v>
      </c>
      <c r="L441" s="88">
        <f t="shared" si="618"/>
        <v>4.3222222222222229</v>
      </c>
      <c r="P441" s="37">
        <f t="shared" si="589"/>
        <v>3</v>
      </c>
      <c r="Q441" s="40" t="str">
        <f t="shared" si="609"/>
        <v xml:space="preserve"> </v>
      </c>
      <c r="R441" s="40">
        <f t="shared" si="610"/>
        <v>18.37222222222222</v>
      </c>
      <c r="S441" s="73"/>
      <c r="T441" s="93">
        <f t="shared" si="593"/>
        <v>-0.67647110129527699</v>
      </c>
      <c r="U441" s="78">
        <f t="shared" ref="U441" si="655">U440</f>
        <v>2</v>
      </c>
      <c r="V441" s="65">
        <f t="shared" si="596"/>
        <v>-0.19053788584727857</v>
      </c>
      <c r="W441" s="65">
        <f t="shared" si="597"/>
        <v>4.99</v>
      </c>
      <c r="X441" s="78">
        <f t="shared" si="601"/>
        <v>0</v>
      </c>
      <c r="Y441" s="78">
        <f t="shared" si="585"/>
        <v>-0.25476949437473473</v>
      </c>
      <c r="Z441" s="78">
        <f t="shared" si="605"/>
        <v>-11.82</v>
      </c>
      <c r="AA441" s="75"/>
      <c r="AB441" s="65"/>
      <c r="AC441" s="40"/>
      <c r="AD441" s="31"/>
    </row>
    <row r="442" spans="1:30" ht="12.75" customHeight="1">
      <c r="A442" s="1">
        <v>7005</v>
      </c>
      <c r="B442" s="1">
        <f t="shared" si="583"/>
        <v>-5055</v>
      </c>
      <c r="C442" s="2">
        <v>16.100000000000001</v>
      </c>
      <c r="F442" s="18">
        <f t="shared" si="587"/>
        <v>-1344.5807162762296</v>
      </c>
      <c r="G442" s="18">
        <f t="shared" si="588"/>
        <v>-1335.0330313789341</v>
      </c>
      <c r="H442" s="14">
        <f t="shared" si="603"/>
        <v>42.8</v>
      </c>
      <c r="I442" s="18">
        <f t="shared" si="606"/>
        <v>33.4</v>
      </c>
      <c r="J442" s="18">
        <f t="shared" si="607"/>
        <v>24.427777777777777</v>
      </c>
      <c r="K442" s="87">
        <f t="shared" si="617"/>
        <v>9.3999999999999986</v>
      </c>
      <c r="L442" s="88">
        <f t="shared" si="618"/>
        <v>18.37222222222222</v>
      </c>
      <c r="P442" s="37">
        <f t="shared" si="589"/>
        <v>4</v>
      </c>
      <c r="Q442" s="40">
        <f t="shared" si="609"/>
        <v>18.37222222222222</v>
      </c>
      <c r="R442" s="40">
        <f t="shared" si="610"/>
        <v>18.37222222222222</v>
      </c>
      <c r="S442" s="73"/>
      <c r="T442" s="93">
        <f t="shared" si="593"/>
        <v>-0.2995654659980872</v>
      </c>
      <c r="U442" s="78">
        <f t="shared" ref="U442" si="656">U441</f>
        <v>2</v>
      </c>
      <c r="V442" s="65">
        <f t="shared" si="596"/>
        <v>-0.99994627983282069</v>
      </c>
      <c r="W442" s="65">
        <f t="shared" si="597"/>
        <v>4.99</v>
      </c>
      <c r="X442" s="78">
        <f t="shared" si="601"/>
        <v>0</v>
      </c>
      <c r="Y442" s="78">
        <f t="shared" si="585"/>
        <v>0.42641202796397143</v>
      </c>
      <c r="Z442" s="78">
        <f t="shared" si="605"/>
        <v>-11.82</v>
      </c>
      <c r="AA442" s="75"/>
      <c r="AB442" s="65"/>
      <c r="AC442" s="40"/>
      <c r="AD442" s="31"/>
    </row>
    <row r="443" spans="1:30" ht="12.75" customHeight="1">
      <c r="A443" s="1">
        <v>6995</v>
      </c>
      <c r="B443" s="1">
        <f t="shared" si="583"/>
        <v>-5045</v>
      </c>
      <c r="C443" s="2">
        <v>15.2</v>
      </c>
      <c r="F443" s="18">
        <f t="shared" si="587"/>
        <v>-1325.4853464816365</v>
      </c>
      <c r="G443" s="18">
        <f t="shared" si="588"/>
        <v>-1315.937661584341</v>
      </c>
      <c r="H443" s="14">
        <f t="shared" si="603"/>
        <v>28.5</v>
      </c>
      <c r="I443" s="18">
        <f t="shared" si="606"/>
        <v>31.633333333333336</v>
      </c>
      <c r="J443" s="18">
        <f t="shared" si="607"/>
        <v>26.222222222222221</v>
      </c>
      <c r="K443" s="87">
        <f t="shared" si="617"/>
        <v>-3.1333333333333364</v>
      </c>
      <c r="L443" s="88">
        <f t="shared" si="618"/>
        <v>2.2777777777777786</v>
      </c>
      <c r="P443" s="37">
        <f t="shared" si="589"/>
        <v>5</v>
      </c>
      <c r="Q443" s="40" t="str">
        <f t="shared" si="609"/>
        <v xml:space="preserve"> </v>
      </c>
      <c r="R443" s="40">
        <f t="shared" si="610"/>
        <v>18.37222222222222</v>
      </c>
      <c r="S443" s="73"/>
      <c r="T443" s="93">
        <f t="shared" si="593"/>
        <v>0.97603656729334076</v>
      </c>
      <c r="U443" s="78">
        <f t="shared" ref="U443" si="657">U442</f>
        <v>2</v>
      </c>
      <c r="V443" s="65">
        <f t="shared" si="596"/>
        <v>-0.21084647395247791</v>
      </c>
      <c r="W443" s="65">
        <f t="shared" si="597"/>
        <v>4.99</v>
      </c>
      <c r="X443" s="78">
        <f t="shared" si="601"/>
        <v>0</v>
      </c>
      <c r="Y443" s="78">
        <f t="shared" si="585"/>
        <v>0.90807062337651834</v>
      </c>
      <c r="Z443" s="78">
        <f t="shared" si="605"/>
        <v>-11.82</v>
      </c>
      <c r="AA443" s="75"/>
      <c r="AB443" s="65"/>
      <c r="AC443" s="40"/>
      <c r="AD443" s="31"/>
    </row>
    <row r="444" spans="1:30" ht="12.75" customHeight="1">
      <c r="A444" s="1">
        <v>6985</v>
      </c>
      <c r="B444" s="1">
        <f t="shared" si="583"/>
        <v>-5035</v>
      </c>
      <c r="C444" s="2">
        <v>16.7</v>
      </c>
      <c r="F444" s="18">
        <f t="shared" si="587"/>
        <v>-1306.3899766870434</v>
      </c>
      <c r="G444" s="18">
        <f t="shared" si="588"/>
        <v>-1296.8422917897478</v>
      </c>
      <c r="H444" s="14">
        <f t="shared" si="603"/>
        <v>23.6</v>
      </c>
      <c r="I444" s="18">
        <f t="shared" si="606"/>
        <v>27.816666666666666</v>
      </c>
      <c r="J444" s="18">
        <f t="shared" si="607"/>
        <v>28.049999999999997</v>
      </c>
      <c r="K444" s="87">
        <f t="shared" si="617"/>
        <v>-4.216666666666665</v>
      </c>
      <c r="L444" s="88">
        <f t="shared" si="618"/>
        <v>-4.4499999999999957</v>
      </c>
      <c r="P444" s="37">
        <f t="shared" si="589"/>
        <v>6</v>
      </c>
      <c r="Q444" s="40" t="str">
        <f t="shared" si="609"/>
        <v xml:space="preserve"> </v>
      </c>
      <c r="R444" s="40">
        <f t="shared" si="610"/>
        <v>18.37222222222222</v>
      </c>
      <c r="S444" s="73"/>
      <c r="T444" s="93">
        <f t="shared" si="593"/>
        <v>-0.67647110129521915</v>
      </c>
      <c r="U444" s="78">
        <f t="shared" ref="U444" si="658">U443</f>
        <v>2</v>
      </c>
      <c r="V444" s="65">
        <f t="shared" si="596"/>
        <v>0.9153112562617598</v>
      </c>
      <c r="W444" s="65">
        <f t="shared" si="597"/>
        <v>4.99</v>
      </c>
      <c r="X444" s="78">
        <f t="shared" si="601"/>
        <v>0</v>
      </c>
      <c r="Y444" s="78">
        <f t="shared" si="585"/>
        <v>0.96483288203037887</v>
      </c>
      <c r="Z444" s="78">
        <f t="shared" si="605"/>
        <v>-11.82</v>
      </c>
      <c r="AA444" s="75"/>
      <c r="AB444" s="65"/>
      <c r="AC444" s="40"/>
      <c r="AD444" s="31"/>
    </row>
    <row r="445" spans="1:30" ht="12.75" customHeight="1">
      <c r="A445" s="1">
        <v>6975</v>
      </c>
      <c r="B445" s="1">
        <f t="shared" si="583"/>
        <v>-5025</v>
      </c>
      <c r="C445" s="2">
        <v>20.399999999999999</v>
      </c>
      <c r="F445" s="18">
        <f t="shared" si="587"/>
        <v>-1287.2946068924502</v>
      </c>
      <c r="G445" s="18">
        <f t="shared" si="588"/>
        <v>-1277.7469219951547</v>
      </c>
      <c r="H445" s="14">
        <f t="shared" si="603"/>
        <v>31.349999999999998</v>
      </c>
      <c r="I445" s="18">
        <f t="shared" si="606"/>
        <v>25.033333333333331</v>
      </c>
      <c r="J445" s="18">
        <f t="shared" si="607"/>
        <v>29.438888888888886</v>
      </c>
      <c r="K445" s="87">
        <f t="shared" si="617"/>
        <v>6.3166666666666664</v>
      </c>
      <c r="L445" s="88">
        <f t="shared" si="618"/>
        <v>1.9111111111111114</v>
      </c>
      <c r="P445" s="37">
        <f t="shared" si="589"/>
        <v>7</v>
      </c>
      <c r="Q445" s="40" t="str">
        <f t="shared" si="609"/>
        <v xml:space="preserve"> </v>
      </c>
      <c r="R445" s="40">
        <f t="shared" si="610"/>
        <v>18.37222222222222</v>
      </c>
      <c r="S445" s="73"/>
      <c r="T445" s="93">
        <f t="shared" si="593"/>
        <v>-0.29956546599810779</v>
      </c>
      <c r="U445" s="78">
        <f t="shared" ref="U445" si="659">U444</f>
        <v>2</v>
      </c>
      <c r="V445" s="65">
        <f t="shared" si="596"/>
        <v>0.5782578339642499</v>
      </c>
      <c r="W445" s="65">
        <f t="shared" si="597"/>
        <v>4.99</v>
      </c>
      <c r="X445" s="78">
        <f t="shared" si="601"/>
        <v>0</v>
      </c>
      <c r="Y445" s="78">
        <f t="shared" si="585"/>
        <v>0.57013911225915148</v>
      </c>
      <c r="Z445" s="78">
        <f t="shared" si="605"/>
        <v>-11.82</v>
      </c>
      <c r="AA445" s="75"/>
      <c r="AB445" s="65"/>
      <c r="AC445" s="40"/>
      <c r="AD445" s="31"/>
    </row>
    <row r="446" spans="1:30" ht="12.75" customHeight="1">
      <c r="A446" s="1">
        <v>6965</v>
      </c>
      <c r="B446" s="1">
        <f t="shared" si="583"/>
        <v>-5015</v>
      </c>
      <c r="C446" s="2">
        <v>24.3</v>
      </c>
      <c r="F446" s="18">
        <f t="shared" si="587"/>
        <v>-1268.1992370978571</v>
      </c>
      <c r="G446" s="18">
        <f t="shared" si="588"/>
        <v>-1258.6515522005616</v>
      </c>
      <c r="H446" s="14">
        <f t="shared" si="603"/>
        <v>20.149999999999999</v>
      </c>
      <c r="I446" s="18">
        <f t="shared" si="606"/>
        <v>28.116666666666664</v>
      </c>
      <c r="J446" s="18">
        <f t="shared" si="607"/>
        <v>30.211111111111109</v>
      </c>
      <c r="K446" s="87">
        <f t="shared" si="617"/>
        <v>-7.966666666666665</v>
      </c>
      <c r="L446" s="88">
        <f t="shared" si="618"/>
        <v>-10.06111111111111</v>
      </c>
      <c r="P446" s="37">
        <f t="shared" si="589"/>
        <v>8</v>
      </c>
      <c r="Q446" s="40" t="str">
        <f t="shared" si="609"/>
        <v xml:space="preserve"> </v>
      </c>
      <c r="R446" s="40">
        <f t="shared" si="610"/>
        <v>3.1833333333333265</v>
      </c>
      <c r="S446" s="73"/>
      <c r="T446" s="93">
        <f t="shared" si="593"/>
        <v>0.97603656729334543</v>
      </c>
      <c r="U446" s="78">
        <f t="shared" ref="U446" si="660">U445</f>
        <v>2</v>
      </c>
      <c r="V446" s="65">
        <f t="shared" si="596"/>
        <v>-0.68319513646007157</v>
      </c>
      <c r="W446" s="65">
        <f t="shared" si="597"/>
        <v>4.99</v>
      </c>
      <c r="X446" s="78">
        <f t="shared" si="601"/>
        <v>0</v>
      </c>
      <c r="Y446" s="78">
        <f t="shared" si="585"/>
        <v>-9.1329084528540078E-2</v>
      </c>
      <c r="Z446" s="78">
        <f t="shared" si="605"/>
        <v>-11.82</v>
      </c>
      <c r="AA446" s="75"/>
      <c r="AB446" s="65"/>
      <c r="AC446" s="40"/>
      <c r="AD446" s="31"/>
    </row>
    <row r="447" spans="1:30" ht="12.75" customHeight="1">
      <c r="A447" s="1">
        <v>6955</v>
      </c>
      <c r="B447" s="1">
        <f t="shared" si="583"/>
        <v>-5005</v>
      </c>
      <c r="C447" s="2">
        <v>23.4</v>
      </c>
      <c r="F447" s="18">
        <f t="shared" si="587"/>
        <v>-1249.103867303264</v>
      </c>
      <c r="G447" s="18">
        <f t="shared" si="588"/>
        <v>-1239.5561824059685</v>
      </c>
      <c r="H447" s="14">
        <f t="shared" si="603"/>
        <v>32.849999999999994</v>
      </c>
      <c r="I447" s="18">
        <f t="shared" si="606"/>
        <v>27.75</v>
      </c>
      <c r="J447" s="18">
        <f t="shared" si="607"/>
        <v>29.666666666666668</v>
      </c>
      <c r="K447" s="87">
        <f t="shared" si="617"/>
        <v>5.0999999999999943</v>
      </c>
      <c r="L447" s="88">
        <f t="shared" si="618"/>
        <v>3.1833333333333265</v>
      </c>
      <c r="P447" s="37">
        <f t="shared" si="589"/>
        <v>9</v>
      </c>
      <c r="Q447" s="40" t="str">
        <f t="shared" si="609"/>
        <v xml:space="preserve"> </v>
      </c>
      <c r="R447" s="40">
        <f t="shared" si="610"/>
        <v>4.4999999999999964</v>
      </c>
      <c r="S447" s="73"/>
      <c r="T447" s="93">
        <f t="shared" si="593"/>
        <v>-0.67647110129520327</v>
      </c>
      <c r="U447" s="78">
        <f t="shared" ref="U447" si="661">U446</f>
        <v>2</v>
      </c>
      <c r="V447" s="65">
        <f t="shared" si="596"/>
        <v>-0.85249640857267683</v>
      </c>
      <c r="W447" s="65">
        <f t="shared" si="597"/>
        <v>4.99</v>
      </c>
      <c r="X447" s="78">
        <f t="shared" si="601"/>
        <v>0</v>
      </c>
      <c r="Y447" s="78">
        <f t="shared" si="585"/>
        <v>-0.71006338765562638</v>
      </c>
      <c r="Z447" s="78">
        <f t="shared" si="605"/>
        <v>-11.82</v>
      </c>
      <c r="AA447" s="75"/>
      <c r="AB447" s="65"/>
      <c r="AC447" s="40"/>
      <c r="AD447" s="31"/>
    </row>
    <row r="448" spans="1:30" ht="12.75" customHeight="1">
      <c r="A448" s="1">
        <v>6945</v>
      </c>
      <c r="B448" s="1">
        <f t="shared" si="583"/>
        <v>-4995</v>
      </c>
      <c r="C448" s="2">
        <v>20.7</v>
      </c>
      <c r="F448" s="18">
        <f t="shared" si="587"/>
        <v>-1230.0084975086709</v>
      </c>
      <c r="G448" s="18">
        <f t="shared" si="588"/>
        <v>-1220.4608126113753</v>
      </c>
      <c r="H448" s="14">
        <f t="shared" si="603"/>
        <v>30.25</v>
      </c>
      <c r="I448" s="18">
        <f t="shared" si="606"/>
        <v>29.883333333333329</v>
      </c>
      <c r="J448" s="18">
        <f t="shared" si="607"/>
        <v>31.094444444444449</v>
      </c>
      <c r="K448" s="87">
        <f t="shared" si="617"/>
        <v>0.36666666666667069</v>
      </c>
      <c r="L448" s="88">
        <f t="shared" si="618"/>
        <v>-0.84444444444444855</v>
      </c>
      <c r="P448" s="37">
        <f t="shared" si="589"/>
        <v>1</v>
      </c>
      <c r="Q448" s="40" t="str">
        <f t="shared" si="609"/>
        <v xml:space="preserve"> </v>
      </c>
      <c r="R448" s="40">
        <f t="shared" si="610"/>
        <v>4.4999999999999964</v>
      </c>
      <c r="S448" s="73"/>
      <c r="T448" s="93">
        <f t="shared" si="593"/>
        <v>-0.29956546599812833</v>
      </c>
      <c r="U448" s="78">
        <f t="shared" ref="U448" si="662">U447</f>
        <v>2</v>
      </c>
      <c r="V448" s="65">
        <f t="shared" si="596"/>
        <v>0.34099802838771182</v>
      </c>
      <c r="W448" s="65">
        <f t="shared" si="597"/>
        <v>4.99</v>
      </c>
      <c r="X448" s="78">
        <f t="shared" si="601"/>
        <v>0</v>
      </c>
      <c r="Y448" s="78">
        <f t="shared" si="585"/>
        <v>-0.99655114022311808</v>
      </c>
      <c r="Z448" s="78">
        <f t="shared" si="605"/>
        <v>-11.82</v>
      </c>
      <c r="AA448" s="75"/>
      <c r="AB448" s="65"/>
      <c r="AC448" s="40"/>
      <c r="AD448" s="31"/>
    </row>
    <row r="449" spans="1:30" ht="12.75" customHeight="1">
      <c r="A449" s="1">
        <v>6935</v>
      </c>
      <c r="B449" s="1">
        <f t="shared" si="583"/>
        <v>-4985</v>
      </c>
      <c r="C449" s="2">
        <v>22.7</v>
      </c>
      <c r="F449" s="18">
        <f t="shared" si="587"/>
        <v>-1210.9131277140777</v>
      </c>
      <c r="G449" s="18">
        <f t="shared" si="588"/>
        <v>-1201.3654428167822</v>
      </c>
      <c r="H449" s="14">
        <f t="shared" si="603"/>
        <v>26.549999999999997</v>
      </c>
      <c r="I449" s="18">
        <f t="shared" si="606"/>
        <v>30.883333333333329</v>
      </c>
      <c r="J449" s="18">
        <f t="shared" si="607"/>
        <v>31.405555555555551</v>
      </c>
      <c r="K449" s="87">
        <f t="shared" si="617"/>
        <v>-4.3333333333333321</v>
      </c>
      <c r="L449" s="88">
        <f t="shared" si="618"/>
        <v>-4.8555555555555543</v>
      </c>
      <c r="P449" s="37">
        <f t="shared" si="589"/>
        <v>2</v>
      </c>
      <c r="Q449" s="40" t="str">
        <f t="shared" si="609"/>
        <v xml:space="preserve"> </v>
      </c>
      <c r="R449" s="40">
        <f t="shared" si="610"/>
        <v>6.62222222222222</v>
      </c>
      <c r="S449" s="73"/>
      <c r="T449" s="93">
        <f t="shared" si="593"/>
        <v>0.97603656729333776</v>
      </c>
      <c r="U449" s="78">
        <f t="shared" ref="U449" si="663">U448</f>
        <v>2</v>
      </c>
      <c r="V449" s="65">
        <f t="shared" si="596"/>
        <v>0.98937503703283347</v>
      </c>
      <c r="W449" s="65">
        <f t="shared" si="597"/>
        <v>4.99</v>
      </c>
      <c r="X449" s="78">
        <f t="shared" si="601"/>
        <v>0</v>
      </c>
      <c r="Y449" s="78">
        <f t="shared" si="585"/>
        <v>-0.81674153884797873</v>
      </c>
      <c r="Z449" s="78">
        <f t="shared" si="605"/>
        <v>-11.82</v>
      </c>
      <c r="AA449" s="75"/>
      <c r="AB449" s="65"/>
      <c r="AC449" s="40"/>
      <c r="AD449" s="31"/>
    </row>
    <row r="450" spans="1:30" ht="12.75" customHeight="1">
      <c r="A450" s="1">
        <v>6925</v>
      </c>
      <c r="B450" s="1">
        <f t="shared" ref="B450:B513" si="664">1950-A450</f>
        <v>-4975</v>
      </c>
      <c r="C450" s="2">
        <v>26.9</v>
      </c>
      <c r="F450" s="18">
        <f t="shared" si="587"/>
        <v>-1191.8177579194846</v>
      </c>
      <c r="G450" s="18">
        <f t="shared" si="588"/>
        <v>-1182.2700730221891</v>
      </c>
      <c r="H450" s="14">
        <f t="shared" si="603"/>
        <v>35.849999999999994</v>
      </c>
      <c r="I450" s="18">
        <f t="shared" si="606"/>
        <v>33.43333333333333</v>
      </c>
      <c r="J450" s="18">
        <f t="shared" si="607"/>
        <v>31.349999999999998</v>
      </c>
      <c r="K450" s="87">
        <f t="shared" si="617"/>
        <v>2.4166666666666643</v>
      </c>
      <c r="L450" s="88">
        <f t="shared" si="618"/>
        <v>4.4999999999999964</v>
      </c>
      <c r="P450" s="37">
        <f t="shared" si="589"/>
        <v>3</v>
      </c>
      <c r="Q450" s="40" t="str">
        <f t="shared" si="609"/>
        <v xml:space="preserve"> </v>
      </c>
      <c r="R450" s="40">
        <f t="shared" si="610"/>
        <v>6.62222222222222</v>
      </c>
      <c r="S450" s="73"/>
      <c r="T450" s="93">
        <f t="shared" si="593"/>
        <v>-0.67647110129518739</v>
      </c>
      <c r="U450" s="78">
        <f t="shared" ref="U450" si="665">U449</f>
        <v>2</v>
      </c>
      <c r="V450" s="65">
        <f t="shared" si="596"/>
        <v>5.6142971934505854E-2</v>
      </c>
      <c r="W450" s="65">
        <f t="shared" si="597"/>
        <v>4.99</v>
      </c>
      <c r="X450" s="78">
        <f t="shared" si="601"/>
        <v>0</v>
      </c>
      <c r="Y450" s="78">
        <f t="shared" ref="Y450:Y513" si="666" xml:space="preserve"> SIN((2*PI()*(G450-2000+Z450)/171.858328151339) + 3.421821408)</f>
        <v>-0.2547694943747556</v>
      </c>
      <c r="Z450" s="78">
        <f t="shared" si="605"/>
        <v>-11.82</v>
      </c>
      <c r="AA450" s="75"/>
      <c r="AB450" s="65"/>
      <c r="AC450" s="40"/>
      <c r="AD450" s="31"/>
    </row>
    <row r="451" spans="1:30" ht="12.75" customHeight="1">
      <c r="A451" s="1">
        <v>6915</v>
      </c>
      <c r="B451" s="1">
        <f t="shared" si="664"/>
        <v>-4965</v>
      </c>
      <c r="C451" s="2">
        <v>27.2</v>
      </c>
      <c r="F451" s="18">
        <f t="shared" si="587"/>
        <v>-1172.7223881248915</v>
      </c>
      <c r="G451" s="18">
        <f t="shared" si="588"/>
        <v>-1163.174703227596</v>
      </c>
      <c r="H451" s="14">
        <f t="shared" si="603"/>
        <v>37.9</v>
      </c>
      <c r="I451" s="18">
        <f t="shared" si="606"/>
        <v>38.366666666666667</v>
      </c>
      <c r="J451" s="18">
        <f t="shared" si="607"/>
        <v>33.538888888888891</v>
      </c>
      <c r="K451" s="87">
        <f t="shared" si="617"/>
        <v>-0.46666666666666856</v>
      </c>
      <c r="L451" s="88">
        <f t="shared" si="618"/>
        <v>4.3611111111111072</v>
      </c>
      <c r="P451" s="37">
        <f t="shared" si="589"/>
        <v>4</v>
      </c>
      <c r="Q451" s="40" t="str">
        <f t="shared" si="609"/>
        <v xml:space="preserve"> </v>
      </c>
      <c r="R451" s="40">
        <f t="shared" si="610"/>
        <v>6.62222222222222</v>
      </c>
      <c r="S451" s="73"/>
      <c r="T451" s="93">
        <f t="shared" si="593"/>
        <v>-0.29956546599814893</v>
      </c>
      <c r="U451" s="78">
        <f t="shared" ref="U451" si="667">U450</f>
        <v>2</v>
      </c>
      <c r="V451" s="65">
        <f t="shared" si="596"/>
        <v>-0.96683891554144186</v>
      </c>
      <c r="W451" s="65">
        <f t="shared" si="597"/>
        <v>4.99</v>
      </c>
      <c r="X451" s="78">
        <f t="shared" si="601"/>
        <v>0</v>
      </c>
      <c r="Y451" s="78">
        <f t="shared" si="666"/>
        <v>0.42641202796392619</v>
      </c>
      <c r="Z451" s="78">
        <f t="shared" si="605"/>
        <v>-11.82</v>
      </c>
      <c r="AA451" s="75"/>
      <c r="AB451" s="65"/>
      <c r="AC451" s="40"/>
      <c r="AD451" s="31"/>
    </row>
    <row r="452" spans="1:30" ht="12.75" customHeight="1">
      <c r="A452" s="1">
        <v>6905</v>
      </c>
      <c r="B452" s="1">
        <f t="shared" si="664"/>
        <v>-4955</v>
      </c>
      <c r="C452" s="2">
        <v>23.6</v>
      </c>
      <c r="F452" s="18">
        <f t="shared" ref="F452:F515" si="668">F451 + 19.0953697945932</f>
        <v>-1153.6270183302984</v>
      </c>
      <c r="G452" s="18">
        <f t="shared" ref="G452:G515" si="669">G451 + 19.0953697945932</f>
        <v>-1144.0793334330028</v>
      </c>
      <c r="H452" s="14">
        <f t="shared" si="603"/>
        <v>41.35</v>
      </c>
      <c r="I452" s="18">
        <f t="shared" si="606"/>
        <v>35.216666666666669</v>
      </c>
      <c r="J452" s="18">
        <f t="shared" si="607"/>
        <v>34.727777777777781</v>
      </c>
      <c r="K452" s="87">
        <f t="shared" si="617"/>
        <v>6.1333333333333329</v>
      </c>
      <c r="L452" s="88">
        <f t="shared" si="618"/>
        <v>6.62222222222222</v>
      </c>
      <c r="P452" s="37">
        <f t="shared" ref="P452:P515" si="670">IF(P451=9, 1, P451+1)</f>
        <v>5</v>
      </c>
      <c r="Q452" s="40">
        <f t="shared" si="609"/>
        <v>6.62222222222222</v>
      </c>
      <c r="R452" s="40">
        <f t="shared" si="610"/>
        <v>6.62222222222222</v>
      </c>
      <c r="S452" s="73"/>
      <c r="T452" s="93">
        <f t="shared" si="593"/>
        <v>0.97603656729335486</v>
      </c>
      <c r="U452" s="78">
        <f t="shared" ref="U452" si="671">U451</f>
        <v>2</v>
      </c>
      <c r="V452" s="65">
        <f t="shared" si="596"/>
        <v>-0.44423783959971824</v>
      </c>
      <c r="W452" s="65">
        <f t="shared" si="597"/>
        <v>4.99</v>
      </c>
      <c r="X452" s="78">
        <f t="shared" si="601"/>
        <v>0</v>
      </c>
      <c r="Y452" s="78">
        <f t="shared" si="666"/>
        <v>0.90807062337650934</v>
      </c>
      <c r="Z452" s="78">
        <f t="shared" si="605"/>
        <v>-11.82</v>
      </c>
      <c r="AA452" s="75"/>
      <c r="AB452" s="65"/>
      <c r="AC452" s="40"/>
      <c r="AD452" s="31"/>
    </row>
    <row r="453" spans="1:30" ht="12.75" customHeight="1">
      <c r="A453" s="1">
        <v>6895</v>
      </c>
      <c r="B453" s="1">
        <f t="shared" si="664"/>
        <v>-4945</v>
      </c>
      <c r="C453" s="2">
        <v>19.5</v>
      </c>
      <c r="F453" s="18">
        <f t="shared" si="668"/>
        <v>-1134.5316485357052</v>
      </c>
      <c r="G453" s="18">
        <f t="shared" si="669"/>
        <v>-1124.9839636384097</v>
      </c>
      <c r="H453" s="14">
        <f t="shared" si="603"/>
        <v>26.4</v>
      </c>
      <c r="I453" s="18">
        <f t="shared" si="606"/>
        <v>32.866666666666667</v>
      </c>
      <c r="J453" s="18">
        <f t="shared" si="607"/>
        <v>35.688888888888883</v>
      </c>
      <c r="K453" s="87">
        <f t="shared" si="617"/>
        <v>-6.4666666666666686</v>
      </c>
      <c r="L453" s="88">
        <f t="shared" si="618"/>
        <v>-9.2888888888888843</v>
      </c>
      <c r="P453" s="37">
        <f t="shared" si="670"/>
        <v>6</v>
      </c>
      <c r="Q453" s="40" t="str">
        <f t="shared" si="609"/>
        <v xml:space="preserve"> </v>
      </c>
      <c r="R453" s="40">
        <f t="shared" si="610"/>
        <v>7.6722222222222172</v>
      </c>
      <c r="S453" s="73"/>
      <c r="T453" s="93">
        <f t="shared" si="593"/>
        <v>-0.67647110129521337</v>
      </c>
      <c r="U453" s="78">
        <f t="shared" ref="U453" si="672">U452</f>
        <v>2</v>
      </c>
      <c r="V453" s="65">
        <f t="shared" si="596"/>
        <v>0.78851921533079494</v>
      </c>
      <c r="W453" s="65">
        <f t="shared" si="597"/>
        <v>4.99</v>
      </c>
      <c r="X453" s="78">
        <f t="shared" si="601"/>
        <v>0</v>
      </c>
      <c r="Y453" s="78">
        <f t="shared" si="666"/>
        <v>0.96483288203038831</v>
      </c>
      <c r="Z453" s="78">
        <f t="shared" si="605"/>
        <v>-11.82</v>
      </c>
      <c r="AA453" s="75"/>
      <c r="AB453" s="65"/>
      <c r="AC453" s="40"/>
      <c r="AD453" s="31"/>
    </row>
    <row r="454" spans="1:30" ht="12.75" customHeight="1">
      <c r="A454" s="1">
        <v>6885</v>
      </c>
      <c r="B454" s="1">
        <f t="shared" si="664"/>
        <v>-4935</v>
      </c>
      <c r="C454" s="2">
        <v>18.899999999999999</v>
      </c>
      <c r="F454" s="18">
        <f t="shared" si="668"/>
        <v>-1115.4362787411121</v>
      </c>
      <c r="G454" s="18">
        <f t="shared" si="669"/>
        <v>-1105.8885938438166</v>
      </c>
      <c r="H454" s="14">
        <f t="shared" si="603"/>
        <v>30.849999999999998</v>
      </c>
      <c r="I454" s="18">
        <f t="shared" si="606"/>
        <v>32.366666666666667</v>
      </c>
      <c r="J454" s="18">
        <f t="shared" si="607"/>
        <v>37.172222222222217</v>
      </c>
      <c r="K454" s="87">
        <f t="shared" si="617"/>
        <v>-1.5166666666666693</v>
      </c>
      <c r="L454" s="88">
        <f t="shared" si="618"/>
        <v>-6.3222222222222193</v>
      </c>
      <c r="P454" s="37">
        <f t="shared" si="670"/>
        <v>7</v>
      </c>
      <c r="Q454" s="40" t="str">
        <f t="shared" si="609"/>
        <v xml:space="preserve"> </v>
      </c>
      <c r="R454" s="40">
        <f t="shared" si="610"/>
        <v>7.6722222222222172</v>
      </c>
      <c r="S454" s="73"/>
      <c r="T454" s="93">
        <f t="shared" si="593"/>
        <v>-0.29956546599816952</v>
      </c>
      <c r="U454" s="78">
        <f t="shared" ref="U454" si="673">U453</f>
        <v>2</v>
      </c>
      <c r="V454" s="65">
        <f t="shared" si="596"/>
        <v>0.76075412334274983</v>
      </c>
      <c r="W454" s="65">
        <f t="shared" si="597"/>
        <v>4.99</v>
      </c>
      <c r="X454" s="78">
        <f t="shared" si="601"/>
        <v>0</v>
      </c>
      <c r="Y454" s="78">
        <f t="shared" si="666"/>
        <v>0.57013911225919256</v>
      </c>
      <c r="Z454" s="78">
        <f t="shared" si="605"/>
        <v>-11.82</v>
      </c>
      <c r="AA454" s="75"/>
      <c r="AB454" s="65"/>
      <c r="AC454" s="40"/>
      <c r="AD454" s="31"/>
    </row>
    <row r="455" spans="1:30" ht="12.75" customHeight="1">
      <c r="A455" s="1">
        <v>6875</v>
      </c>
      <c r="B455" s="1">
        <f t="shared" si="664"/>
        <v>-4925</v>
      </c>
      <c r="C455" s="2">
        <v>20.6</v>
      </c>
      <c r="F455" s="18">
        <f t="shared" si="668"/>
        <v>-1096.340908946519</v>
      </c>
      <c r="G455" s="18">
        <f t="shared" si="669"/>
        <v>-1086.7932240492235</v>
      </c>
      <c r="H455" s="14">
        <f t="shared" si="603"/>
        <v>39.85</v>
      </c>
      <c r="I455" s="18">
        <f t="shared" si="606"/>
        <v>38.083333333333336</v>
      </c>
      <c r="J455" s="18">
        <f t="shared" si="607"/>
        <v>36.777777777777771</v>
      </c>
      <c r="K455" s="87">
        <f t="shared" si="617"/>
        <v>1.7666666666666657</v>
      </c>
      <c r="L455" s="88">
        <f t="shared" si="618"/>
        <v>3.07222222222223</v>
      </c>
      <c r="P455" s="37">
        <f t="shared" si="670"/>
        <v>8</v>
      </c>
      <c r="Q455" s="40" t="str">
        <f t="shared" si="609"/>
        <v xml:space="preserve"> </v>
      </c>
      <c r="R455" s="40">
        <f t="shared" si="610"/>
        <v>7.6722222222222172</v>
      </c>
      <c r="S455" s="73"/>
      <c r="T455" s="93">
        <f t="shared" ref="T455:T518" si="674" xml:space="preserve"> SIN((2*PI()*(G455-2000+U455)/57.2861093837796) + 0.840686201)</f>
        <v>0.97603656729335952</v>
      </c>
      <c r="U455" s="78">
        <f t="shared" ref="U455" si="675">U454</f>
        <v>2</v>
      </c>
      <c r="V455" s="65">
        <f t="shared" si="596"/>
        <v>-0.48314800397531837</v>
      </c>
      <c r="W455" s="65">
        <f t="shared" si="597"/>
        <v>4.99</v>
      </c>
      <c r="X455" s="78">
        <f t="shared" si="601"/>
        <v>0</v>
      </c>
      <c r="Y455" s="78">
        <f t="shared" si="666"/>
        <v>-9.1329084528490298E-2</v>
      </c>
      <c r="Z455" s="78">
        <f t="shared" si="605"/>
        <v>-11.82</v>
      </c>
      <c r="AA455" s="75"/>
      <c r="AB455" s="65"/>
      <c r="AC455" s="40"/>
      <c r="AD455" s="31"/>
    </row>
    <row r="456" spans="1:30" ht="12.75" customHeight="1">
      <c r="A456" s="1">
        <v>6865</v>
      </c>
      <c r="B456" s="1">
        <f t="shared" si="664"/>
        <v>-4915</v>
      </c>
      <c r="C456" s="2">
        <v>18.5</v>
      </c>
      <c r="F456" s="18">
        <f t="shared" si="668"/>
        <v>-1077.2455391519259</v>
      </c>
      <c r="G456" s="18">
        <f t="shared" si="669"/>
        <v>-1067.6978542546303</v>
      </c>
      <c r="H456" s="14">
        <f t="shared" si="603"/>
        <v>43.55</v>
      </c>
      <c r="I456" s="18">
        <f t="shared" si="606"/>
        <v>40.766666666666673</v>
      </c>
      <c r="J456" s="18">
        <f t="shared" si="607"/>
        <v>35.87777777777778</v>
      </c>
      <c r="K456" s="87">
        <f t="shared" si="617"/>
        <v>2.7833333333333243</v>
      </c>
      <c r="L456" s="88">
        <f t="shared" si="618"/>
        <v>7.6722222222222172</v>
      </c>
      <c r="P456" s="37">
        <f t="shared" si="670"/>
        <v>9</v>
      </c>
      <c r="Q456" s="40">
        <f t="shared" si="609"/>
        <v>7.6722222222222172</v>
      </c>
      <c r="R456" s="40">
        <f t="shared" si="610"/>
        <v>7.6722222222222172</v>
      </c>
      <c r="S456" s="73"/>
      <c r="T456" s="93">
        <f t="shared" si="674"/>
        <v>-0.67647110129515564</v>
      </c>
      <c r="U456" s="78">
        <f t="shared" ref="U456" si="676">U455</f>
        <v>2</v>
      </c>
      <c r="V456" s="65">
        <f t="shared" ref="V456:V519" si="677" xml:space="preserve"> SIN((2*PI()*(G456-2000+X456)/87.6583) + W456)</f>
        <v>-0.95469259401395823</v>
      </c>
      <c r="W456" s="65">
        <f t="shared" ref="W456:W519" si="678">W455</f>
        <v>4.99</v>
      </c>
      <c r="X456" s="78">
        <f t="shared" si="601"/>
        <v>0</v>
      </c>
      <c r="Y456" s="78">
        <f t="shared" si="666"/>
        <v>-0.71006338765560117</v>
      </c>
      <c r="Z456" s="78">
        <f t="shared" si="605"/>
        <v>-11.82</v>
      </c>
      <c r="AA456" s="75"/>
      <c r="AB456" s="65"/>
      <c r="AC456" s="40"/>
      <c r="AD456" s="31"/>
    </row>
    <row r="457" spans="1:30" ht="12.75" customHeight="1">
      <c r="A457" s="1">
        <v>6855</v>
      </c>
      <c r="B457" s="1">
        <f t="shared" si="664"/>
        <v>-4905</v>
      </c>
      <c r="C457" s="2">
        <v>15.7</v>
      </c>
      <c r="F457" s="18">
        <f t="shared" si="668"/>
        <v>-1058.1501693573327</v>
      </c>
      <c r="G457" s="18">
        <f t="shared" si="669"/>
        <v>-1048.6024844600372</v>
      </c>
      <c r="H457" s="14">
        <f t="shared" si="603"/>
        <v>38.9</v>
      </c>
      <c r="I457" s="18">
        <f t="shared" si="606"/>
        <v>40.783333333333331</v>
      </c>
      <c r="J457" s="18">
        <f t="shared" si="607"/>
        <v>34.855555555555554</v>
      </c>
      <c r="K457" s="87">
        <f t="shared" si="617"/>
        <v>-1.8833333333333329</v>
      </c>
      <c r="L457" s="88">
        <f t="shared" si="618"/>
        <v>4.0444444444444443</v>
      </c>
      <c r="P457" s="37">
        <f t="shared" si="670"/>
        <v>1</v>
      </c>
      <c r="Q457" s="40" t="str">
        <f t="shared" si="609"/>
        <v xml:space="preserve"> </v>
      </c>
      <c r="R457" s="40">
        <f t="shared" si="610"/>
        <v>7.6722222222222172</v>
      </c>
      <c r="S457" s="73"/>
      <c r="T457" s="93">
        <f t="shared" si="674"/>
        <v>-0.29956546599819006</v>
      </c>
      <c r="U457" s="78">
        <f t="shared" ref="U457" si="679">U456</f>
        <v>2</v>
      </c>
      <c r="V457" s="65">
        <f t="shared" si="677"/>
        <v>9.9928741718673719E-2</v>
      </c>
      <c r="W457" s="65">
        <f t="shared" si="678"/>
        <v>4.99</v>
      </c>
      <c r="X457" s="78">
        <f t="shared" si="601"/>
        <v>0</v>
      </c>
      <c r="Y457" s="78">
        <f t="shared" si="666"/>
        <v>-0.99655114022311631</v>
      </c>
      <c r="Z457" s="78">
        <f t="shared" si="605"/>
        <v>-11.82</v>
      </c>
      <c r="AA457" s="75"/>
      <c r="AB457" s="65"/>
      <c r="AC457" s="40"/>
      <c r="AD457" s="31"/>
    </row>
    <row r="458" spans="1:30" ht="12.75" customHeight="1">
      <c r="A458" s="1">
        <v>6845</v>
      </c>
      <c r="B458" s="1">
        <f t="shared" si="664"/>
        <v>-4895</v>
      </c>
      <c r="C458" s="2">
        <v>20.6</v>
      </c>
      <c r="F458" s="18">
        <f t="shared" si="668"/>
        <v>-1039.0547995627396</v>
      </c>
      <c r="G458" s="18">
        <f t="shared" si="669"/>
        <v>-1029.5071146654441</v>
      </c>
      <c r="H458" s="14">
        <f t="shared" si="603"/>
        <v>39.900000000000006</v>
      </c>
      <c r="I458" s="18">
        <f t="shared" si="606"/>
        <v>37.033333333333339</v>
      </c>
      <c r="J458" s="18">
        <f t="shared" si="607"/>
        <v>36.955555555555556</v>
      </c>
      <c r="K458" s="87">
        <f t="shared" si="617"/>
        <v>2.8666666666666671</v>
      </c>
      <c r="L458" s="88">
        <f t="shared" si="618"/>
        <v>2.94444444444445</v>
      </c>
      <c r="P458" s="37">
        <f t="shared" si="670"/>
        <v>2</v>
      </c>
      <c r="Q458" s="40" t="str">
        <f t="shared" si="609"/>
        <v xml:space="preserve"> </v>
      </c>
      <c r="R458" s="40">
        <f t="shared" si="610"/>
        <v>7.6722222222222172</v>
      </c>
      <c r="S458" s="73"/>
      <c r="T458" s="93">
        <f t="shared" si="674"/>
        <v>0.97603656729335186</v>
      </c>
      <c r="U458" s="78">
        <f t="shared" ref="U458" si="680">U457</f>
        <v>2</v>
      </c>
      <c r="V458" s="65">
        <f t="shared" si="677"/>
        <v>0.9948045828570441</v>
      </c>
      <c r="W458" s="65">
        <f t="shared" si="678"/>
        <v>4.99</v>
      </c>
      <c r="X458" s="78">
        <f t="shared" si="601"/>
        <v>0</v>
      </c>
      <c r="Y458" s="78">
        <f t="shared" si="666"/>
        <v>-0.81674153884800749</v>
      </c>
      <c r="Z458" s="78">
        <f t="shared" si="605"/>
        <v>-11.82</v>
      </c>
      <c r="AA458" s="75"/>
      <c r="AB458" s="65"/>
      <c r="AC458" s="40"/>
      <c r="AD458" s="31"/>
    </row>
    <row r="459" spans="1:30" ht="12.75" customHeight="1">
      <c r="A459" s="1">
        <v>6835</v>
      </c>
      <c r="B459" s="1">
        <f t="shared" si="664"/>
        <v>-4885</v>
      </c>
      <c r="C459" s="2">
        <v>32.6</v>
      </c>
      <c r="F459" s="18">
        <f t="shared" si="668"/>
        <v>-1019.9594297681464</v>
      </c>
      <c r="G459" s="18">
        <f t="shared" si="669"/>
        <v>-1010.4117448708508</v>
      </c>
      <c r="H459" s="14">
        <f t="shared" si="603"/>
        <v>32.299999999999997</v>
      </c>
      <c r="I459" s="18">
        <f t="shared" si="606"/>
        <v>34</v>
      </c>
      <c r="J459" s="18">
        <f t="shared" si="607"/>
        <v>37.349999999999994</v>
      </c>
      <c r="K459" s="87">
        <f t="shared" si="617"/>
        <v>-1.7000000000000028</v>
      </c>
      <c r="L459" s="88">
        <f t="shared" si="618"/>
        <v>-5.0499999999999972</v>
      </c>
      <c r="P459" s="37">
        <f t="shared" si="670"/>
        <v>3</v>
      </c>
      <c r="Q459" s="40" t="str">
        <f t="shared" si="609"/>
        <v xml:space="preserve"> </v>
      </c>
      <c r="R459" s="40">
        <f t="shared" si="610"/>
        <v>12.144444444444446</v>
      </c>
      <c r="S459" s="73"/>
      <c r="T459" s="93">
        <f t="shared" si="674"/>
        <v>-0.67647110129513977</v>
      </c>
      <c r="U459" s="78">
        <f t="shared" ref="U459" si="681">U458</f>
        <v>2</v>
      </c>
      <c r="V459" s="65">
        <f t="shared" si="677"/>
        <v>0.29939171045868718</v>
      </c>
      <c r="W459" s="65">
        <f t="shared" si="678"/>
        <v>4.99</v>
      </c>
      <c r="X459" s="78">
        <f t="shared" ref="X459:X522" si="682">X458</f>
        <v>0</v>
      </c>
      <c r="Y459" s="78">
        <f t="shared" si="666"/>
        <v>-0.25476949437479018</v>
      </c>
      <c r="Z459" s="78">
        <f t="shared" si="605"/>
        <v>-11.82</v>
      </c>
      <c r="AA459" s="75"/>
      <c r="AB459" s="65"/>
      <c r="AC459" s="40"/>
      <c r="AD459" s="31"/>
    </row>
    <row r="460" spans="1:30" ht="12.75" customHeight="1">
      <c r="A460" s="1">
        <v>6825</v>
      </c>
      <c r="B460" s="1">
        <f t="shared" si="664"/>
        <v>-4875</v>
      </c>
      <c r="C460" s="2">
        <v>45</v>
      </c>
      <c r="F460" s="18">
        <f t="shared" si="668"/>
        <v>-1000.8640599735531</v>
      </c>
      <c r="G460" s="18">
        <f t="shared" si="669"/>
        <v>-991.3163750762576</v>
      </c>
      <c r="H460" s="14">
        <f t="shared" si="603"/>
        <v>29.799999999999997</v>
      </c>
      <c r="I460" s="18">
        <f t="shared" si="606"/>
        <v>31.416666666666668</v>
      </c>
      <c r="J460" s="18">
        <f t="shared" si="607"/>
        <v>36.088888888888881</v>
      </c>
      <c r="K460" s="87">
        <f t="shared" si="617"/>
        <v>-1.6166666666666707</v>
      </c>
      <c r="L460" s="88">
        <f t="shared" si="618"/>
        <v>-6.2888888888888843</v>
      </c>
      <c r="P460" s="37">
        <f t="shared" si="670"/>
        <v>4</v>
      </c>
      <c r="Q460" s="40" t="str">
        <f t="shared" si="609"/>
        <v xml:space="preserve"> </v>
      </c>
      <c r="R460" s="40">
        <f t="shared" si="610"/>
        <v>12.144444444444446</v>
      </c>
      <c r="S460" s="73"/>
      <c r="T460" s="93">
        <f t="shared" si="674"/>
        <v>-0.29956546599821066</v>
      </c>
      <c r="U460" s="78">
        <f t="shared" ref="U460" si="683">U459</f>
        <v>2</v>
      </c>
      <c r="V460" s="65">
        <f t="shared" si="677"/>
        <v>-0.87462697686414226</v>
      </c>
      <c r="W460" s="65">
        <f t="shared" si="678"/>
        <v>4.99</v>
      </c>
      <c r="X460" s="78">
        <f t="shared" si="682"/>
        <v>0</v>
      </c>
      <c r="Y460" s="78">
        <f t="shared" si="666"/>
        <v>0.42641202796389382</v>
      </c>
      <c r="Z460" s="78">
        <f t="shared" si="605"/>
        <v>-11.82</v>
      </c>
      <c r="AA460" s="75"/>
      <c r="AB460" s="65"/>
      <c r="AC460" s="40"/>
      <c r="AD460" s="31"/>
    </row>
    <row r="461" spans="1:30" ht="12.75" customHeight="1">
      <c r="A461" s="1">
        <v>6815</v>
      </c>
      <c r="B461" s="1">
        <f t="shared" si="664"/>
        <v>-4865</v>
      </c>
      <c r="C461" s="2">
        <v>41.2</v>
      </c>
      <c r="F461" s="18">
        <f t="shared" si="668"/>
        <v>-981.7686901789599</v>
      </c>
      <c r="G461" s="18">
        <f t="shared" si="669"/>
        <v>-972.22100528166436</v>
      </c>
      <c r="H461" s="14">
        <f t="shared" ref="H461:H524" si="684">AVERAGEIFS(SS,GregYr,"&gt;"&amp;F461,GregYr,"&lt;="&amp;F462)</f>
        <v>32.15</v>
      </c>
      <c r="I461" s="18">
        <f t="shared" si="606"/>
        <v>35.75</v>
      </c>
      <c r="J461" s="18">
        <f t="shared" si="607"/>
        <v>33.761111111111113</v>
      </c>
      <c r="K461" s="87">
        <f t="shared" si="617"/>
        <v>-3.6000000000000014</v>
      </c>
      <c r="L461" s="88">
        <f t="shared" si="618"/>
        <v>-1.6111111111111143</v>
      </c>
      <c r="P461" s="37">
        <f t="shared" si="670"/>
        <v>5</v>
      </c>
      <c r="Q461" s="40" t="str">
        <f t="shared" si="609"/>
        <v xml:space="preserve"> </v>
      </c>
      <c r="R461" s="40">
        <f t="shared" si="610"/>
        <v>12.144444444444446</v>
      </c>
      <c r="S461" s="73"/>
      <c r="T461" s="93">
        <f t="shared" si="674"/>
        <v>0.97603656729335653</v>
      </c>
      <c r="U461" s="78">
        <f t="shared" ref="U461" si="685">U460</f>
        <v>2</v>
      </c>
      <c r="V461" s="65">
        <f t="shared" si="677"/>
        <v>-0.65047215973130679</v>
      </c>
      <c r="W461" s="65">
        <f t="shared" si="678"/>
        <v>4.99</v>
      </c>
      <c r="X461" s="78">
        <f t="shared" si="682"/>
        <v>0</v>
      </c>
      <c r="Y461" s="78">
        <f t="shared" si="666"/>
        <v>0.90807062337649436</v>
      </c>
      <c r="Z461" s="78">
        <f t="shared" ref="Z461:Z524" si="686">Z460</f>
        <v>-11.82</v>
      </c>
      <c r="AA461" s="75"/>
      <c r="AB461" s="65"/>
      <c r="AC461" s="40"/>
      <c r="AD461" s="31"/>
    </row>
    <row r="462" spans="1:30" ht="12.75" customHeight="1">
      <c r="A462" s="1">
        <v>6805</v>
      </c>
      <c r="B462" s="1">
        <f t="shared" si="664"/>
        <v>-4855</v>
      </c>
      <c r="C462" s="2">
        <v>23.6</v>
      </c>
      <c r="F462" s="18">
        <f t="shared" si="668"/>
        <v>-962.67332038436666</v>
      </c>
      <c r="G462" s="18">
        <f t="shared" si="669"/>
        <v>-953.12563548707112</v>
      </c>
      <c r="H462" s="14">
        <f t="shared" si="684"/>
        <v>45.3</v>
      </c>
      <c r="I462" s="18">
        <f t="shared" ref="I462:I525" si="687">AVERAGE(H461:H463)</f>
        <v>37.283333333333331</v>
      </c>
      <c r="J462" s="18">
        <f t="shared" ref="J462:J525" si="688">AVERAGE(H458:H466)</f>
        <v>33.155555555555551</v>
      </c>
      <c r="K462" s="87">
        <f t="shared" si="617"/>
        <v>8.0166666666666657</v>
      </c>
      <c r="L462" s="88">
        <f t="shared" si="618"/>
        <v>12.144444444444446</v>
      </c>
      <c r="P462" s="37">
        <f t="shared" si="670"/>
        <v>6</v>
      </c>
      <c r="Q462" s="40">
        <f t="shared" si="609"/>
        <v>12.144444444444446</v>
      </c>
      <c r="R462" s="40">
        <f t="shared" si="610"/>
        <v>12.144444444444446</v>
      </c>
      <c r="S462" s="73"/>
      <c r="T462" s="93">
        <f t="shared" si="674"/>
        <v>-0.67647110129516574</v>
      </c>
      <c r="U462" s="78">
        <f t="shared" ref="U462" si="689">U461</f>
        <v>2</v>
      </c>
      <c r="V462" s="65">
        <f t="shared" si="677"/>
        <v>0.61352359894576824</v>
      </c>
      <c r="W462" s="65">
        <f t="shared" si="678"/>
        <v>4.99</v>
      </c>
      <c r="X462" s="78">
        <f t="shared" si="682"/>
        <v>0</v>
      </c>
      <c r="Y462" s="78">
        <f t="shared" si="666"/>
        <v>0.96483288203039019</v>
      </c>
      <c r="Z462" s="78">
        <f t="shared" si="686"/>
        <v>-11.82</v>
      </c>
      <c r="AA462" s="75"/>
      <c r="AB462" s="65"/>
      <c r="AC462" s="40"/>
      <c r="AD462" s="31"/>
    </row>
    <row r="463" spans="1:30" ht="12.75" customHeight="1">
      <c r="A463" s="1">
        <v>6795</v>
      </c>
      <c r="B463" s="1">
        <f t="shared" si="664"/>
        <v>-4845</v>
      </c>
      <c r="C463" s="2">
        <v>15.3</v>
      </c>
      <c r="F463" s="18">
        <f t="shared" si="668"/>
        <v>-943.57795058977342</v>
      </c>
      <c r="G463" s="18">
        <f t="shared" si="669"/>
        <v>-934.03026569247788</v>
      </c>
      <c r="H463" s="14">
        <f t="shared" si="684"/>
        <v>34.400000000000006</v>
      </c>
      <c r="I463" s="18">
        <f t="shared" si="687"/>
        <v>36.06666666666667</v>
      </c>
      <c r="J463" s="18">
        <f t="shared" si="688"/>
        <v>33.400000000000006</v>
      </c>
      <c r="K463" s="87">
        <f t="shared" si="617"/>
        <v>-1.6666666666666643</v>
      </c>
      <c r="L463" s="88">
        <f t="shared" si="618"/>
        <v>1</v>
      </c>
      <c r="P463" s="37">
        <f t="shared" si="670"/>
        <v>7</v>
      </c>
      <c r="Q463" s="40" t="str">
        <f t="shared" ref="Q463:Q526" si="690">IF(L463=R463, L463," ")</f>
        <v xml:space="preserve"> </v>
      </c>
      <c r="R463" s="40">
        <f t="shared" ref="R463:R526" si="691">MAX(L460:L466)</f>
        <v>12.144444444444446</v>
      </c>
      <c r="S463" s="73"/>
      <c r="T463" s="93">
        <f t="shared" si="674"/>
        <v>-0.29956546599817696</v>
      </c>
      <c r="U463" s="78">
        <f t="shared" ref="U463" si="692">U462</f>
        <v>2</v>
      </c>
      <c r="V463" s="65">
        <f t="shared" si="677"/>
        <v>0.89674416648953248</v>
      </c>
      <c r="W463" s="65">
        <f t="shared" si="678"/>
        <v>4.99</v>
      </c>
      <c r="X463" s="78">
        <f t="shared" si="682"/>
        <v>0</v>
      </c>
      <c r="Y463" s="78">
        <f t="shared" si="666"/>
        <v>0.57013911225919855</v>
      </c>
      <c r="Z463" s="78">
        <f t="shared" si="686"/>
        <v>-11.82</v>
      </c>
      <c r="AA463" s="75"/>
      <c r="AB463" s="65"/>
      <c r="AC463" s="40"/>
      <c r="AD463" s="31"/>
    </row>
    <row r="464" spans="1:30" ht="12.75" customHeight="1">
      <c r="A464" s="1">
        <v>6785</v>
      </c>
      <c r="B464" s="1">
        <f t="shared" si="664"/>
        <v>-4835</v>
      </c>
      <c r="C464" s="2">
        <v>19</v>
      </c>
      <c r="F464" s="18">
        <f t="shared" si="668"/>
        <v>-924.48258079518018</v>
      </c>
      <c r="G464" s="18">
        <f t="shared" si="669"/>
        <v>-914.93489589788464</v>
      </c>
      <c r="H464" s="14">
        <f t="shared" si="684"/>
        <v>28.5</v>
      </c>
      <c r="I464" s="18">
        <f t="shared" si="687"/>
        <v>28.5</v>
      </c>
      <c r="J464" s="18">
        <f t="shared" si="688"/>
        <v>33.238888888888887</v>
      </c>
      <c r="K464" s="87">
        <f t="shared" si="617"/>
        <v>0</v>
      </c>
      <c r="L464" s="88">
        <f t="shared" si="618"/>
        <v>-4.7388888888888872</v>
      </c>
      <c r="P464" s="37">
        <f t="shared" si="670"/>
        <v>8</v>
      </c>
      <c r="Q464" s="40" t="str">
        <f t="shared" si="690"/>
        <v xml:space="preserve"> </v>
      </c>
      <c r="R464" s="40">
        <f t="shared" si="691"/>
        <v>17.933333333333326</v>
      </c>
      <c r="S464" s="73"/>
      <c r="T464" s="93">
        <f t="shared" si="674"/>
        <v>0.97603656729334887</v>
      </c>
      <c r="U464" s="78">
        <f t="shared" ref="U464" si="693">U463</f>
        <v>2</v>
      </c>
      <c r="V464" s="65">
        <f t="shared" si="677"/>
        <v>-0.25356517874874296</v>
      </c>
      <c r="W464" s="65">
        <f t="shared" si="678"/>
        <v>4.99</v>
      </c>
      <c r="X464" s="78">
        <f t="shared" si="682"/>
        <v>0</v>
      </c>
      <c r="Y464" s="78">
        <f t="shared" si="666"/>
        <v>-9.1329084528511281E-2</v>
      </c>
      <c r="Z464" s="78">
        <f t="shared" si="686"/>
        <v>-11.82</v>
      </c>
      <c r="AA464" s="75"/>
      <c r="AB464" s="65"/>
      <c r="AC464" s="40"/>
      <c r="AD464" s="31"/>
    </row>
    <row r="465" spans="1:30" ht="12.75" customHeight="1">
      <c r="A465" s="1">
        <v>6775</v>
      </c>
      <c r="B465" s="1">
        <f t="shared" si="664"/>
        <v>-4825</v>
      </c>
      <c r="C465" s="2">
        <v>29.4</v>
      </c>
      <c r="F465" s="18">
        <f t="shared" si="668"/>
        <v>-905.38721100058694</v>
      </c>
      <c r="G465" s="18">
        <f t="shared" si="669"/>
        <v>-895.8395261032914</v>
      </c>
      <c r="H465" s="14">
        <f t="shared" si="684"/>
        <v>22.6</v>
      </c>
      <c r="I465" s="18">
        <f t="shared" si="687"/>
        <v>28.183333333333337</v>
      </c>
      <c r="J465" s="18">
        <f t="shared" si="688"/>
        <v>31.883333333333333</v>
      </c>
      <c r="K465" s="87">
        <f t="shared" si="617"/>
        <v>-5.5833333333333357</v>
      </c>
      <c r="L465" s="88">
        <f t="shared" si="618"/>
        <v>-9.2833333333333314</v>
      </c>
      <c r="P465" s="37">
        <f t="shared" si="670"/>
        <v>9</v>
      </c>
      <c r="Q465" s="40" t="str">
        <f t="shared" si="690"/>
        <v xml:space="preserve"> </v>
      </c>
      <c r="R465" s="40">
        <f t="shared" si="691"/>
        <v>17.933333333333326</v>
      </c>
      <c r="S465" s="73"/>
      <c r="T465" s="93">
        <f t="shared" si="674"/>
        <v>-0.67647110129514987</v>
      </c>
      <c r="U465" s="78">
        <f t="shared" ref="U465" si="694">U464</f>
        <v>2</v>
      </c>
      <c r="V465" s="65">
        <f t="shared" si="677"/>
        <v>-0.99852673120548185</v>
      </c>
      <c r="W465" s="65">
        <f t="shared" si="678"/>
        <v>4.99</v>
      </c>
      <c r="X465" s="78">
        <f t="shared" si="682"/>
        <v>0</v>
      </c>
      <c r="Y465" s="78">
        <f t="shared" si="666"/>
        <v>-0.71006338765559596</v>
      </c>
      <c r="Z465" s="78">
        <f t="shared" si="686"/>
        <v>-11.82</v>
      </c>
      <c r="AA465" s="75"/>
      <c r="AB465" s="65"/>
      <c r="AC465" s="40"/>
      <c r="AD465" s="31"/>
    </row>
    <row r="466" spans="1:30" ht="12.75" customHeight="1">
      <c r="A466" s="1">
        <v>6765</v>
      </c>
      <c r="B466" s="1">
        <f t="shared" si="664"/>
        <v>-4815</v>
      </c>
      <c r="C466" s="2">
        <v>30.8</v>
      </c>
      <c r="F466" s="18">
        <f t="shared" si="668"/>
        <v>-886.29184120599371</v>
      </c>
      <c r="G466" s="18">
        <f t="shared" si="669"/>
        <v>-876.74415630869817</v>
      </c>
      <c r="H466" s="14">
        <f t="shared" si="684"/>
        <v>33.450000000000003</v>
      </c>
      <c r="I466" s="18">
        <f t="shared" si="687"/>
        <v>32.716666666666669</v>
      </c>
      <c r="J466" s="18">
        <f t="shared" si="688"/>
        <v>28.861111111111111</v>
      </c>
      <c r="K466" s="87">
        <f t="shared" si="617"/>
        <v>0.73333333333333428</v>
      </c>
      <c r="L466" s="88">
        <f t="shared" si="618"/>
        <v>4.5888888888888921</v>
      </c>
      <c r="P466" s="37">
        <f t="shared" si="670"/>
        <v>1</v>
      </c>
      <c r="Q466" s="40" t="str">
        <f t="shared" si="690"/>
        <v xml:space="preserve"> </v>
      </c>
      <c r="R466" s="40">
        <f t="shared" si="691"/>
        <v>17.933333333333326</v>
      </c>
      <c r="S466" s="73"/>
      <c r="T466" s="93">
        <f t="shared" si="674"/>
        <v>-0.29956546599814332</v>
      </c>
      <c r="U466" s="78">
        <f t="shared" ref="U466" si="695">U465</f>
        <v>2</v>
      </c>
      <c r="V466" s="65">
        <f t="shared" si="677"/>
        <v>-0.1472493658234548</v>
      </c>
      <c r="W466" s="65">
        <f t="shared" si="678"/>
        <v>4.99</v>
      </c>
      <c r="X466" s="78">
        <f t="shared" si="682"/>
        <v>0</v>
      </c>
      <c r="Y466" s="78">
        <f t="shared" si="666"/>
        <v>-0.99655114022311564</v>
      </c>
      <c r="Z466" s="78">
        <f t="shared" si="686"/>
        <v>-11.82</v>
      </c>
      <c r="AA466" s="75"/>
      <c r="AB466" s="65"/>
      <c r="AC466" s="40"/>
      <c r="AD466" s="31"/>
    </row>
    <row r="467" spans="1:30" ht="12.75" customHeight="1">
      <c r="A467" s="1">
        <v>6755</v>
      </c>
      <c r="B467" s="1">
        <f t="shared" si="664"/>
        <v>-4805</v>
      </c>
      <c r="C467" s="2">
        <v>21.3</v>
      </c>
      <c r="F467" s="18">
        <f t="shared" si="668"/>
        <v>-867.19647141140047</v>
      </c>
      <c r="G467" s="18">
        <f t="shared" si="669"/>
        <v>-857.64878651410493</v>
      </c>
      <c r="H467" s="14">
        <f t="shared" si="684"/>
        <v>42.099999999999994</v>
      </c>
      <c r="I467" s="18">
        <f t="shared" si="687"/>
        <v>35.466666666666669</v>
      </c>
      <c r="J467" s="18">
        <f t="shared" si="688"/>
        <v>24.166666666666668</v>
      </c>
      <c r="K467" s="87">
        <f t="shared" si="617"/>
        <v>6.6333333333333258</v>
      </c>
      <c r="L467" s="88">
        <f t="shared" si="618"/>
        <v>17.933333333333326</v>
      </c>
      <c r="P467" s="37">
        <f t="shared" si="670"/>
        <v>2</v>
      </c>
      <c r="Q467" s="40">
        <f t="shared" si="690"/>
        <v>17.933333333333326</v>
      </c>
      <c r="R467" s="40">
        <f t="shared" si="691"/>
        <v>17.933333333333326</v>
      </c>
      <c r="S467" s="73"/>
      <c r="T467" s="93">
        <f t="shared" si="674"/>
        <v>0.97603656729335353</v>
      </c>
      <c r="U467" s="78">
        <f t="shared" ref="U467" si="696">U466</f>
        <v>2</v>
      </c>
      <c r="V467" s="65">
        <f t="shared" si="677"/>
        <v>0.9394199635480881</v>
      </c>
      <c r="W467" s="65">
        <f t="shared" si="678"/>
        <v>4.99</v>
      </c>
      <c r="X467" s="78">
        <f t="shared" si="682"/>
        <v>0</v>
      </c>
      <c r="Y467" s="78">
        <f t="shared" si="666"/>
        <v>-0.81674153884799539</v>
      </c>
      <c r="Z467" s="78">
        <f t="shared" si="686"/>
        <v>-11.82</v>
      </c>
      <c r="AA467" s="75"/>
      <c r="AB467" s="65"/>
      <c r="AC467" s="40"/>
      <c r="AD467" s="31"/>
    </row>
    <row r="468" spans="1:30" ht="12.75" customHeight="1">
      <c r="A468" s="1">
        <v>6745</v>
      </c>
      <c r="B468" s="1">
        <f t="shared" si="664"/>
        <v>-4795</v>
      </c>
      <c r="C468" s="2">
        <v>17.899999999999999</v>
      </c>
      <c r="F468" s="18">
        <f t="shared" si="668"/>
        <v>-848.10110161680723</v>
      </c>
      <c r="G468" s="18">
        <f t="shared" si="669"/>
        <v>-838.55341671951169</v>
      </c>
      <c r="H468" s="14">
        <f t="shared" si="684"/>
        <v>30.85</v>
      </c>
      <c r="I468" s="18">
        <f t="shared" si="687"/>
        <v>30.183333333333326</v>
      </c>
      <c r="J468" s="18">
        <f t="shared" si="688"/>
        <v>20.116666666666664</v>
      </c>
      <c r="K468" s="87">
        <f t="shared" si="617"/>
        <v>0.66666666666667496</v>
      </c>
      <c r="L468" s="88">
        <f t="shared" si="618"/>
        <v>10.733333333333338</v>
      </c>
      <c r="P468" s="37">
        <f t="shared" si="670"/>
        <v>3</v>
      </c>
      <c r="Q468" s="40" t="str">
        <f t="shared" si="690"/>
        <v xml:space="preserve"> </v>
      </c>
      <c r="R468" s="40">
        <f t="shared" si="691"/>
        <v>17.933333333333326</v>
      </c>
      <c r="S468" s="73"/>
      <c r="T468" s="93">
        <f t="shared" si="674"/>
        <v>-0.67647110129513399</v>
      </c>
      <c r="U468" s="78">
        <f t="shared" ref="U468" si="697">U467</f>
        <v>2</v>
      </c>
      <c r="V468" s="65">
        <f t="shared" si="677"/>
        <v>0.52433810374530299</v>
      </c>
      <c r="W468" s="65">
        <f t="shared" si="678"/>
        <v>4.99</v>
      </c>
      <c r="X468" s="78">
        <f t="shared" si="682"/>
        <v>0</v>
      </c>
      <c r="Y468" s="78">
        <f t="shared" si="666"/>
        <v>-0.25476949437479729</v>
      </c>
      <c r="Z468" s="78">
        <f t="shared" si="686"/>
        <v>-11.82</v>
      </c>
      <c r="AA468" s="75"/>
      <c r="AB468" s="65"/>
      <c r="AC468" s="40"/>
      <c r="AD468" s="31"/>
    </row>
    <row r="469" spans="1:30" ht="12.75" customHeight="1">
      <c r="A469" s="1">
        <v>6735</v>
      </c>
      <c r="B469" s="1">
        <f t="shared" si="664"/>
        <v>-4785</v>
      </c>
      <c r="C469" s="2">
        <v>15.1</v>
      </c>
      <c r="F469" s="18">
        <f t="shared" si="668"/>
        <v>-829.00573182221399</v>
      </c>
      <c r="G469" s="18">
        <f t="shared" si="669"/>
        <v>-819.45804692491845</v>
      </c>
      <c r="H469" s="14">
        <f t="shared" si="684"/>
        <v>17.600000000000001</v>
      </c>
      <c r="I469" s="18">
        <f t="shared" si="687"/>
        <v>17.8</v>
      </c>
      <c r="J469" s="18">
        <f t="shared" si="688"/>
        <v>17.45</v>
      </c>
      <c r="K469" s="87">
        <f t="shared" ref="K469:K532" si="698">H469-I469</f>
        <v>-0.19999999999999929</v>
      </c>
      <c r="L469" s="88">
        <f t="shared" ref="L469:L532" si="699">H469-J469</f>
        <v>0.15000000000000213</v>
      </c>
      <c r="P469" s="37">
        <f t="shared" si="670"/>
        <v>4</v>
      </c>
      <c r="Q469" s="40" t="str">
        <f t="shared" si="690"/>
        <v xml:space="preserve"> </v>
      </c>
      <c r="R469" s="40">
        <f t="shared" si="691"/>
        <v>17.933333333333326</v>
      </c>
      <c r="S469" s="73"/>
      <c r="T469" s="93">
        <f t="shared" si="674"/>
        <v>-0.29956546599816386</v>
      </c>
      <c r="U469" s="78">
        <f t="shared" ref="U469" si="700">U468</f>
        <v>2</v>
      </c>
      <c r="V469" s="65">
        <f t="shared" si="677"/>
        <v>-0.72894754284404917</v>
      </c>
      <c r="W469" s="65">
        <f t="shared" si="678"/>
        <v>4.99</v>
      </c>
      <c r="X469" s="78">
        <f t="shared" si="682"/>
        <v>0</v>
      </c>
      <c r="Y469" s="78">
        <f t="shared" si="666"/>
        <v>0.42641202796391292</v>
      </c>
      <c r="Z469" s="78">
        <f t="shared" si="686"/>
        <v>-11.82</v>
      </c>
      <c r="AA469" s="75"/>
      <c r="AB469" s="65"/>
      <c r="AC469" s="40"/>
      <c r="AD469" s="31"/>
    </row>
    <row r="470" spans="1:30" ht="12.75" customHeight="1">
      <c r="A470" s="1">
        <v>6725</v>
      </c>
      <c r="B470" s="1">
        <f t="shared" si="664"/>
        <v>-4775</v>
      </c>
      <c r="C470" s="2">
        <v>9.4</v>
      </c>
      <c r="F470" s="18">
        <f t="shared" si="668"/>
        <v>-809.91036202762075</v>
      </c>
      <c r="G470" s="18">
        <f t="shared" si="669"/>
        <v>-800.36267713032521</v>
      </c>
      <c r="H470" s="14">
        <f t="shared" si="684"/>
        <v>4.95</v>
      </c>
      <c r="I470" s="18">
        <f t="shared" si="687"/>
        <v>8.5333333333333332</v>
      </c>
      <c r="J470" s="18">
        <f t="shared" si="688"/>
        <v>16.5</v>
      </c>
      <c r="K470" s="87">
        <f t="shared" si="698"/>
        <v>-3.583333333333333</v>
      </c>
      <c r="L470" s="88">
        <f t="shared" si="699"/>
        <v>-11.55</v>
      </c>
      <c r="P470" s="37">
        <f t="shared" si="670"/>
        <v>5</v>
      </c>
      <c r="Q470" s="40" t="str">
        <f t="shared" si="690"/>
        <v xml:space="preserve"> </v>
      </c>
      <c r="R470" s="40">
        <f t="shared" si="691"/>
        <v>17.933333333333326</v>
      </c>
      <c r="S470" s="73"/>
      <c r="T470" s="93">
        <f t="shared" si="674"/>
        <v>0.97603656729335819</v>
      </c>
      <c r="U470" s="78">
        <f t="shared" ref="U470" si="701">U469</f>
        <v>2</v>
      </c>
      <c r="V470" s="65">
        <f t="shared" si="677"/>
        <v>-0.81694196528568974</v>
      </c>
      <c r="W470" s="65">
        <f t="shared" si="678"/>
        <v>4.99</v>
      </c>
      <c r="X470" s="78">
        <f t="shared" si="682"/>
        <v>0</v>
      </c>
      <c r="Y470" s="78">
        <f t="shared" si="666"/>
        <v>0.90807062337650324</v>
      </c>
      <c r="Z470" s="78">
        <f t="shared" si="686"/>
        <v>-11.82</v>
      </c>
      <c r="AA470" s="75"/>
      <c r="AB470" s="65"/>
      <c r="AC470" s="40"/>
      <c r="AD470" s="31"/>
    </row>
    <row r="471" spans="1:30" ht="12.75" customHeight="1">
      <c r="A471" s="1">
        <v>6715</v>
      </c>
      <c r="B471" s="1">
        <f t="shared" si="664"/>
        <v>-4765</v>
      </c>
      <c r="C471" s="2">
        <v>12.9</v>
      </c>
      <c r="F471" s="18">
        <f t="shared" si="668"/>
        <v>-790.81499223302751</v>
      </c>
      <c r="G471" s="18">
        <f t="shared" si="669"/>
        <v>-781.26730733573197</v>
      </c>
      <c r="H471" s="14">
        <f t="shared" si="684"/>
        <v>3.05</v>
      </c>
      <c r="I471" s="18">
        <f t="shared" si="687"/>
        <v>1.9833333333333334</v>
      </c>
      <c r="J471" s="18">
        <f t="shared" si="688"/>
        <v>15.094444444444443</v>
      </c>
      <c r="K471" s="87">
        <f t="shared" si="698"/>
        <v>1.0666666666666664</v>
      </c>
      <c r="L471" s="88">
        <f t="shared" si="699"/>
        <v>-12.044444444444444</v>
      </c>
      <c r="P471" s="37">
        <f t="shared" si="670"/>
        <v>6</v>
      </c>
      <c r="Q471" s="40" t="str">
        <f t="shared" si="690"/>
        <v xml:space="preserve"> </v>
      </c>
      <c r="R471" s="40">
        <f t="shared" si="691"/>
        <v>10.733333333333338</v>
      </c>
      <c r="S471" s="73"/>
      <c r="T471" s="93">
        <f t="shared" si="674"/>
        <v>-0.67647110129520183</v>
      </c>
      <c r="U471" s="78">
        <f t="shared" ref="U471" si="702">U470</f>
        <v>2</v>
      </c>
      <c r="V471" s="65">
        <f t="shared" si="677"/>
        <v>0.4010221989100155</v>
      </c>
      <c r="W471" s="65">
        <f t="shared" si="678"/>
        <v>4.99</v>
      </c>
      <c r="X471" s="78">
        <f t="shared" si="682"/>
        <v>0</v>
      </c>
      <c r="Y471" s="78">
        <f t="shared" si="666"/>
        <v>0.96483288203039219</v>
      </c>
      <c r="Z471" s="78">
        <f t="shared" si="686"/>
        <v>-11.82</v>
      </c>
      <c r="AA471" s="75"/>
      <c r="AB471" s="65"/>
      <c r="AC471" s="40"/>
      <c r="AD471" s="31"/>
    </row>
    <row r="472" spans="1:30" ht="12.75" customHeight="1">
      <c r="A472" s="1">
        <v>6705</v>
      </c>
      <c r="B472" s="1">
        <f t="shared" si="664"/>
        <v>-4755</v>
      </c>
      <c r="C472" s="2">
        <v>28.1</v>
      </c>
      <c r="F472" s="18">
        <f t="shared" si="668"/>
        <v>-771.71962243843427</v>
      </c>
      <c r="G472" s="18">
        <f t="shared" si="669"/>
        <v>-762.17193754113873</v>
      </c>
      <c r="H472" s="14">
        <f t="shared" si="684"/>
        <v>-2.0499999999999998</v>
      </c>
      <c r="I472" s="18">
        <f t="shared" si="687"/>
        <v>1.8333333333333333</v>
      </c>
      <c r="J472" s="18">
        <f t="shared" si="688"/>
        <v>14.333333333333334</v>
      </c>
      <c r="K472" s="87">
        <f t="shared" si="698"/>
        <v>-3.8833333333333329</v>
      </c>
      <c r="L472" s="88">
        <f t="shared" si="699"/>
        <v>-16.383333333333333</v>
      </c>
      <c r="P472" s="37">
        <f t="shared" si="670"/>
        <v>7</v>
      </c>
      <c r="Q472" s="40" t="str">
        <f t="shared" si="690"/>
        <v xml:space="preserve"> </v>
      </c>
      <c r="R472" s="40">
        <f t="shared" si="691"/>
        <v>0.15000000000000213</v>
      </c>
      <c r="S472" s="73"/>
      <c r="T472" s="93">
        <f t="shared" si="674"/>
        <v>-0.29956546599813022</v>
      </c>
      <c r="U472" s="78">
        <f t="shared" ref="U472" si="703">U471</f>
        <v>2</v>
      </c>
      <c r="V472" s="65">
        <f t="shared" si="677"/>
        <v>0.97791465134027633</v>
      </c>
      <c r="W472" s="65">
        <f t="shared" si="678"/>
        <v>4.99</v>
      </c>
      <c r="X472" s="78">
        <f t="shared" si="682"/>
        <v>0</v>
      </c>
      <c r="Y472" s="78">
        <f t="shared" si="666"/>
        <v>0.57013911225919289</v>
      </c>
      <c r="Z472" s="78">
        <f t="shared" si="686"/>
        <v>-11.82</v>
      </c>
      <c r="AA472" s="75"/>
      <c r="AB472" s="65"/>
      <c r="AC472" s="40"/>
      <c r="AD472" s="31"/>
    </row>
    <row r="473" spans="1:30" ht="12.75" customHeight="1">
      <c r="A473" s="1">
        <v>6695</v>
      </c>
      <c r="B473" s="1">
        <f t="shared" si="664"/>
        <v>-4745</v>
      </c>
      <c r="C473" s="2">
        <v>37.1</v>
      </c>
      <c r="F473" s="18">
        <f t="shared" si="668"/>
        <v>-752.62425264384103</v>
      </c>
      <c r="G473" s="18">
        <f t="shared" si="669"/>
        <v>-743.07656774654549</v>
      </c>
      <c r="H473" s="14">
        <f t="shared" si="684"/>
        <v>4.5</v>
      </c>
      <c r="I473" s="18">
        <f t="shared" si="687"/>
        <v>5.5</v>
      </c>
      <c r="J473" s="18">
        <f t="shared" si="688"/>
        <v>14.683333333333334</v>
      </c>
      <c r="K473" s="87">
        <f t="shared" si="698"/>
        <v>-1</v>
      </c>
      <c r="L473" s="88">
        <f t="shared" si="699"/>
        <v>-10.183333333333334</v>
      </c>
      <c r="P473" s="37">
        <f t="shared" si="670"/>
        <v>8</v>
      </c>
      <c r="Q473" s="40" t="str">
        <f t="shared" si="690"/>
        <v xml:space="preserve"> </v>
      </c>
      <c r="R473" s="40">
        <f t="shared" si="691"/>
        <v>8.8944444444444457</v>
      </c>
      <c r="S473" s="73"/>
      <c r="T473" s="93">
        <f t="shared" si="674"/>
        <v>0.97603656729335053</v>
      </c>
      <c r="U473" s="78">
        <f t="shared" ref="U473" si="704">U472</f>
        <v>2</v>
      </c>
      <c r="V473" s="65">
        <f t="shared" si="677"/>
        <v>-8.4814652892127498E-3</v>
      </c>
      <c r="W473" s="65">
        <f t="shared" si="678"/>
        <v>4.99</v>
      </c>
      <c r="X473" s="78">
        <f t="shared" si="682"/>
        <v>0</v>
      </c>
      <c r="Y473" s="78">
        <f t="shared" si="666"/>
        <v>-9.1329084528503968E-2</v>
      </c>
      <c r="Z473" s="78">
        <f t="shared" si="686"/>
        <v>-11.82</v>
      </c>
      <c r="AA473" s="75"/>
      <c r="AB473" s="65"/>
      <c r="AC473" s="40"/>
      <c r="AD473" s="31"/>
    </row>
    <row r="474" spans="1:30" ht="12.75" customHeight="1">
      <c r="A474" s="1">
        <v>6685</v>
      </c>
      <c r="B474" s="1">
        <f t="shared" si="664"/>
        <v>-4735</v>
      </c>
      <c r="C474" s="2">
        <v>29.1</v>
      </c>
      <c r="F474" s="18">
        <f t="shared" si="668"/>
        <v>-733.52888284924779</v>
      </c>
      <c r="G474" s="18">
        <f t="shared" si="669"/>
        <v>-723.98119795195225</v>
      </c>
      <c r="H474" s="14">
        <f t="shared" si="684"/>
        <v>14.05</v>
      </c>
      <c r="I474" s="18">
        <f t="shared" si="687"/>
        <v>13.116666666666667</v>
      </c>
      <c r="J474" s="18">
        <f t="shared" si="688"/>
        <v>16.483333333333334</v>
      </c>
      <c r="K474" s="87">
        <f t="shared" si="698"/>
        <v>0.93333333333333357</v>
      </c>
      <c r="L474" s="88">
        <f t="shared" si="699"/>
        <v>-2.4333333333333336</v>
      </c>
      <c r="P474" s="37">
        <f t="shared" si="670"/>
        <v>9</v>
      </c>
      <c r="Q474" s="40" t="str">
        <f t="shared" si="690"/>
        <v xml:space="preserve"> </v>
      </c>
      <c r="R474" s="40">
        <f t="shared" si="691"/>
        <v>8.8944444444444457</v>
      </c>
      <c r="S474" s="73"/>
      <c r="T474" s="93">
        <f t="shared" si="674"/>
        <v>-0.67647110129518595</v>
      </c>
      <c r="U474" s="78">
        <f t="shared" ref="U474" si="705">U473</f>
        <v>2</v>
      </c>
      <c r="V474" s="65">
        <f t="shared" si="677"/>
        <v>-0.98131916174642475</v>
      </c>
      <c r="W474" s="65">
        <f t="shared" si="678"/>
        <v>4.99</v>
      </c>
      <c r="X474" s="78">
        <f t="shared" si="682"/>
        <v>0</v>
      </c>
      <c r="Y474" s="78">
        <f t="shared" si="666"/>
        <v>-0.71006338765559074</v>
      </c>
      <c r="Z474" s="78">
        <f t="shared" si="686"/>
        <v>-11.82</v>
      </c>
      <c r="AA474" s="75"/>
      <c r="AB474" s="65"/>
      <c r="AC474" s="40"/>
      <c r="AD474" s="31"/>
    </row>
    <row r="475" spans="1:30" ht="12.75" customHeight="1">
      <c r="A475" s="1">
        <v>6675</v>
      </c>
      <c r="B475" s="1">
        <f t="shared" si="664"/>
        <v>-4725</v>
      </c>
      <c r="C475" s="2">
        <v>18.600000000000001</v>
      </c>
      <c r="F475" s="18">
        <f t="shared" si="668"/>
        <v>-714.43351305465455</v>
      </c>
      <c r="G475" s="18">
        <f t="shared" si="669"/>
        <v>-704.88582815735901</v>
      </c>
      <c r="H475" s="14">
        <f t="shared" si="684"/>
        <v>20.8</v>
      </c>
      <c r="I475" s="18">
        <f t="shared" si="687"/>
        <v>23.366666666666664</v>
      </c>
      <c r="J475" s="18">
        <f t="shared" si="688"/>
        <v>21.077777777777776</v>
      </c>
      <c r="K475" s="87">
        <f t="shared" si="698"/>
        <v>-2.5666666666666629</v>
      </c>
      <c r="L475" s="88">
        <f t="shared" si="699"/>
        <v>-0.27777777777777501</v>
      </c>
      <c r="P475" s="37">
        <f t="shared" si="670"/>
        <v>1</v>
      </c>
      <c r="Q475" s="40" t="str">
        <f t="shared" si="690"/>
        <v xml:space="preserve"> </v>
      </c>
      <c r="R475" s="40">
        <f t="shared" si="691"/>
        <v>8.8944444444444457</v>
      </c>
      <c r="S475" s="73"/>
      <c r="T475" s="93">
        <f t="shared" si="674"/>
        <v>-0.29956546599809658</v>
      </c>
      <c r="U475" s="78">
        <f t="shared" ref="U475" si="706">U474</f>
        <v>2</v>
      </c>
      <c r="V475" s="65">
        <f t="shared" si="677"/>
        <v>-0.38542585897486864</v>
      </c>
      <c r="W475" s="65">
        <f t="shared" si="678"/>
        <v>4.99</v>
      </c>
      <c r="X475" s="78">
        <f t="shared" si="682"/>
        <v>0</v>
      </c>
      <c r="Y475" s="78">
        <f t="shared" si="666"/>
        <v>-0.99655114022311619</v>
      </c>
      <c r="Z475" s="78">
        <f t="shared" si="686"/>
        <v>-11.82</v>
      </c>
      <c r="AA475" s="75"/>
      <c r="AB475" s="65"/>
      <c r="AC475" s="40"/>
      <c r="AD475" s="31"/>
    </row>
    <row r="476" spans="1:30" ht="12.75" customHeight="1">
      <c r="A476" s="1">
        <v>6665</v>
      </c>
      <c r="B476" s="1">
        <f t="shared" si="664"/>
        <v>-4715</v>
      </c>
      <c r="C476" s="2">
        <v>13.6</v>
      </c>
      <c r="F476" s="18">
        <f t="shared" si="668"/>
        <v>-695.33814326006132</v>
      </c>
      <c r="G476" s="18">
        <f t="shared" si="669"/>
        <v>-685.79045836276578</v>
      </c>
      <c r="H476" s="14">
        <f t="shared" si="684"/>
        <v>35.25</v>
      </c>
      <c r="I476" s="18">
        <f t="shared" si="687"/>
        <v>30.016666666666666</v>
      </c>
      <c r="J476" s="18">
        <f t="shared" si="688"/>
        <v>26.355555555555554</v>
      </c>
      <c r="K476" s="87">
        <f t="shared" si="698"/>
        <v>5.2333333333333343</v>
      </c>
      <c r="L476" s="88">
        <f t="shared" si="699"/>
        <v>8.8944444444444457</v>
      </c>
      <c r="P476" s="37">
        <f t="shared" si="670"/>
        <v>2</v>
      </c>
      <c r="Q476" s="40">
        <f t="shared" si="690"/>
        <v>8.8944444444444457</v>
      </c>
      <c r="R476" s="40">
        <f t="shared" si="691"/>
        <v>8.8944444444444457</v>
      </c>
      <c r="S476" s="73"/>
      <c r="T476" s="93">
        <f t="shared" si="674"/>
        <v>0.97603656729335531</v>
      </c>
      <c r="U476" s="78">
        <f t="shared" ref="U476" si="707">U475</f>
        <v>2</v>
      </c>
      <c r="V476" s="65">
        <f t="shared" si="677"/>
        <v>0.82660693892506754</v>
      </c>
      <c r="W476" s="65">
        <f t="shared" si="678"/>
        <v>4.99</v>
      </c>
      <c r="X476" s="78">
        <f t="shared" si="682"/>
        <v>0</v>
      </c>
      <c r="Y476" s="78">
        <f t="shared" si="666"/>
        <v>-0.8167415388479996</v>
      </c>
      <c r="Z476" s="78">
        <f t="shared" si="686"/>
        <v>-11.82</v>
      </c>
      <c r="AA476" s="75"/>
      <c r="AB476" s="65"/>
      <c r="AC476" s="40"/>
      <c r="AD476" s="31"/>
    </row>
    <row r="477" spans="1:30" ht="12.75" customHeight="1">
      <c r="A477" s="1">
        <v>6655</v>
      </c>
      <c r="B477" s="1">
        <f t="shared" si="664"/>
        <v>-4705</v>
      </c>
      <c r="C477" s="2">
        <v>14.5</v>
      </c>
      <c r="F477" s="18">
        <f t="shared" si="668"/>
        <v>-676.24277346546808</v>
      </c>
      <c r="G477" s="18">
        <f t="shared" si="669"/>
        <v>-666.69508856817254</v>
      </c>
      <c r="H477" s="14">
        <f t="shared" si="684"/>
        <v>34</v>
      </c>
      <c r="I477" s="18">
        <f t="shared" si="687"/>
        <v>34.35</v>
      </c>
      <c r="J477" s="18">
        <f t="shared" si="688"/>
        <v>31.450000000000003</v>
      </c>
      <c r="K477" s="87">
        <f t="shared" si="698"/>
        <v>-0.35000000000000142</v>
      </c>
      <c r="L477" s="88">
        <f t="shared" si="699"/>
        <v>2.5499999999999972</v>
      </c>
      <c r="P477" s="37">
        <f t="shared" si="670"/>
        <v>3</v>
      </c>
      <c r="Q477" s="40" t="str">
        <f t="shared" si="690"/>
        <v xml:space="preserve"> </v>
      </c>
      <c r="R477" s="40">
        <f t="shared" si="691"/>
        <v>9.6000000000000014</v>
      </c>
      <c r="S477" s="73"/>
      <c r="T477" s="93">
        <f t="shared" si="674"/>
        <v>-0.67647110129521193</v>
      </c>
      <c r="U477" s="78">
        <f t="shared" ref="U477" si="708">U476</f>
        <v>2</v>
      </c>
      <c r="V477" s="65">
        <f t="shared" si="677"/>
        <v>0.71723078057719936</v>
      </c>
      <c r="W477" s="65">
        <f t="shared" si="678"/>
        <v>4.99</v>
      </c>
      <c r="X477" s="78">
        <f t="shared" si="682"/>
        <v>0</v>
      </c>
      <c r="Y477" s="78">
        <f t="shared" si="666"/>
        <v>-0.25476949437480439</v>
      </c>
      <c r="Z477" s="78">
        <f t="shared" si="686"/>
        <v>-11.82</v>
      </c>
      <c r="AA477" s="75"/>
      <c r="AB477" s="65"/>
      <c r="AC477" s="40"/>
      <c r="AD477" s="31"/>
    </row>
    <row r="478" spans="1:30" ht="12.75" customHeight="1">
      <c r="A478" s="1">
        <v>6645</v>
      </c>
      <c r="B478" s="1">
        <f t="shared" si="664"/>
        <v>-4695</v>
      </c>
      <c r="C478" s="2">
        <v>14.6</v>
      </c>
      <c r="F478" s="18">
        <f t="shared" si="668"/>
        <v>-657.14740367087484</v>
      </c>
      <c r="G478" s="18">
        <f t="shared" si="669"/>
        <v>-647.5997187735793</v>
      </c>
      <c r="H478" s="14">
        <f t="shared" si="684"/>
        <v>33.799999999999997</v>
      </c>
      <c r="I478" s="18">
        <f t="shared" si="687"/>
        <v>38.033333333333331</v>
      </c>
      <c r="J478" s="18">
        <f t="shared" si="688"/>
        <v>36.694444444444443</v>
      </c>
      <c r="K478" s="87">
        <f t="shared" si="698"/>
        <v>-4.2333333333333343</v>
      </c>
      <c r="L478" s="88">
        <f t="shared" si="699"/>
        <v>-2.8944444444444457</v>
      </c>
      <c r="P478" s="37">
        <f t="shared" si="670"/>
        <v>4</v>
      </c>
      <c r="Q478" s="40" t="str">
        <f t="shared" si="690"/>
        <v xml:space="preserve"> </v>
      </c>
      <c r="R478" s="40">
        <f t="shared" si="691"/>
        <v>9.6000000000000014</v>
      </c>
      <c r="S478" s="73"/>
      <c r="T478" s="93">
        <f t="shared" si="674"/>
        <v>-0.29956546599817135</v>
      </c>
      <c r="U478" s="78">
        <f t="shared" ref="U478" si="709">U477</f>
        <v>2</v>
      </c>
      <c r="V478" s="65">
        <f t="shared" si="677"/>
        <v>-0.53870625516159776</v>
      </c>
      <c r="W478" s="65">
        <f t="shared" si="678"/>
        <v>4.99</v>
      </c>
      <c r="X478" s="78">
        <f t="shared" si="682"/>
        <v>0</v>
      </c>
      <c r="Y478" s="78">
        <f t="shared" si="666"/>
        <v>0.42641202796391908</v>
      </c>
      <c r="Z478" s="78">
        <f t="shared" si="686"/>
        <v>-11.82</v>
      </c>
      <c r="AA478" s="75"/>
      <c r="AB478" s="65"/>
      <c r="AC478" s="40"/>
      <c r="AD478" s="31"/>
    </row>
    <row r="479" spans="1:30" ht="12.75" customHeight="1">
      <c r="A479" s="1">
        <v>6635</v>
      </c>
      <c r="B479" s="1">
        <f t="shared" si="664"/>
        <v>-4685</v>
      </c>
      <c r="C479" s="2">
        <v>12.4</v>
      </c>
      <c r="F479" s="18">
        <f t="shared" si="668"/>
        <v>-638.0520338762816</v>
      </c>
      <c r="G479" s="18">
        <f t="shared" si="669"/>
        <v>-628.50434897898606</v>
      </c>
      <c r="H479" s="14">
        <f t="shared" si="684"/>
        <v>46.3</v>
      </c>
      <c r="I479" s="18">
        <f t="shared" si="687"/>
        <v>43.54999999999999</v>
      </c>
      <c r="J479" s="18">
        <f t="shared" si="688"/>
        <v>39.522222222222219</v>
      </c>
      <c r="K479" s="87">
        <f t="shared" si="698"/>
        <v>2.7500000000000071</v>
      </c>
      <c r="L479" s="88">
        <f t="shared" si="699"/>
        <v>6.7777777777777786</v>
      </c>
      <c r="P479" s="37">
        <f t="shared" si="670"/>
        <v>5</v>
      </c>
      <c r="Q479" s="40" t="str">
        <f t="shared" si="690"/>
        <v xml:space="preserve"> </v>
      </c>
      <c r="R479" s="40">
        <f t="shared" si="691"/>
        <v>10.455555555555563</v>
      </c>
      <c r="S479" s="73"/>
      <c r="T479" s="93">
        <f t="shared" si="674"/>
        <v>0.97603656729333521</v>
      </c>
      <c r="U479" s="78">
        <f t="shared" ref="U479" si="710">U478</f>
        <v>2</v>
      </c>
      <c r="V479" s="65">
        <f t="shared" si="677"/>
        <v>-0.93347066236791776</v>
      </c>
      <c r="W479" s="65">
        <f t="shared" si="678"/>
        <v>4.99</v>
      </c>
      <c r="X479" s="78">
        <f t="shared" si="682"/>
        <v>0</v>
      </c>
      <c r="Y479" s="78">
        <f t="shared" si="666"/>
        <v>0.90807062337650601</v>
      </c>
      <c r="Z479" s="78">
        <f t="shared" si="686"/>
        <v>-11.82</v>
      </c>
      <c r="AA479" s="75"/>
      <c r="AB479" s="65"/>
      <c r="AC479" s="40"/>
      <c r="AD479" s="31"/>
    </row>
    <row r="480" spans="1:30" ht="12.75" customHeight="1">
      <c r="A480" s="1">
        <v>6625</v>
      </c>
      <c r="B480" s="1">
        <f t="shared" si="664"/>
        <v>-4675</v>
      </c>
      <c r="C480" s="2">
        <v>13.5</v>
      </c>
      <c r="F480" s="18">
        <f t="shared" si="668"/>
        <v>-618.95666408168836</v>
      </c>
      <c r="G480" s="18">
        <f t="shared" si="669"/>
        <v>-609.40897918439282</v>
      </c>
      <c r="H480" s="14">
        <f t="shared" si="684"/>
        <v>50.55</v>
      </c>
      <c r="I480" s="18">
        <f t="shared" si="687"/>
        <v>46.883333333333326</v>
      </c>
      <c r="J480" s="18">
        <f t="shared" si="688"/>
        <v>40.949999999999996</v>
      </c>
      <c r="K480" s="87">
        <f t="shared" si="698"/>
        <v>3.6666666666666714</v>
      </c>
      <c r="L480" s="88">
        <f t="shared" si="699"/>
        <v>9.6000000000000014</v>
      </c>
      <c r="P480" s="37">
        <f t="shared" si="670"/>
        <v>6</v>
      </c>
      <c r="Q480" s="40" t="str">
        <f t="shared" si="690"/>
        <v xml:space="preserve"> </v>
      </c>
      <c r="R480" s="40">
        <f t="shared" si="691"/>
        <v>10.455555555555563</v>
      </c>
      <c r="S480" s="73"/>
      <c r="T480" s="93">
        <f t="shared" si="674"/>
        <v>-0.67647110129523791</v>
      </c>
      <c r="U480" s="78">
        <f t="shared" ref="U480" si="711">U479</f>
        <v>2</v>
      </c>
      <c r="V480" s="65">
        <f t="shared" si="677"/>
        <v>0.1640056019734952</v>
      </c>
      <c r="W480" s="65">
        <f t="shared" si="678"/>
        <v>4.99</v>
      </c>
      <c r="X480" s="78">
        <f t="shared" si="682"/>
        <v>0</v>
      </c>
      <c r="Y480" s="78">
        <f t="shared" si="666"/>
        <v>0.96483288203038664</v>
      </c>
      <c r="Z480" s="78">
        <f t="shared" si="686"/>
        <v>-11.82</v>
      </c>
      <c r="AA480" s="75"/>
      <c r="AB480" s="65"/>
      <c r="AC480" s="40"/>
      <c r="AD480" s="31"/>
    </row>
    <row r="481" spans="1:30" ht="12.75" customHeight="1">
      <c r="A481" s="1">
        <v>6615</v>
      </c>
      <c r="B481" s="1">
        <f t="shared" si="664"/>
        <v>-4665</v>
      </c>
      <c r="C481" s="2">
        <v>17.600000000000001</v>
      </c>
      <c r="F481" s="18">
        <f t="shared" si="668"/>
        <v>-599.86129428709512</v>
      </c>
      <c r="G481" s="18">
        <f t="shared" si="669"/>
        <v>-590.31360938979958</v>
      </c>
      <c r="H481" s="14">
        <f t="shared" si="684"/>
        <v>43.8</v>
      </c>
      <c r="I481" s="18">
        <f t="shared" si="687"/>
        <v>48.683333333333337</v>
      </c>
      <c r="J481" s="18">
        <f t="shared" si="688"/>
        <v>40.777777777777771</v>
      </c>
      <c r="K481" s="87">
        <f t="shared" si="698"/>
        <v>-4.88333333333334</v>
      </c>
      <c r="L481" s="88">
        <f t="shared" si="699"/>
        <v>3.0222222222222257</v>
      </c>
      <c r="P481" s="37">
        <f t="shared" si="670"/>
        <v>7</v>
      </c>
      <c r="Q481" s="40" t="str">
        <f t="shared" si="690"/>
        <v xml:space="preserve"> </v>
      </c>
      <c r="R481" s="40">
        <f t="shared" si="691"/>
        <v>10.455555555555563</v>
      </c>
      <c r="S481" s="73"/>
      <c r="T481" s="93">
        <f t="shared" si="674"/>
        <v>-0.29956546599813771</v>
      </c>
      <c r="U481" s="78">
        <f t="shared" ref="U481" si="712">U480</f>
        <v>2</v>
      </c>
      <c r="V481" s="65">
        <f t="shared" si="677"/>
        <v>0.99930348246970979</v>
      </c>
      <c r="W481" s="65">
        <f t="shared" si="678"/>
        <v>4.99</v>
      </c>
      <c r="X481" s="78">
        <f t="shared" si="682"/>
        <v>0</v>
      </c>
      <c r="Y481" s="78">
        <f t="shared" si="666"/>
        <v>0.570139112259199</v>
      </c>
      <c r="Z481" s="78">
        <f t="shared" si="686"/>
        <v>-11.82</v>
      </c>
      <c r="AA481" s="75"/>
      <c r="AB481" s="65"/>
      <c r="AC481" s="40"/>
      <c r="AD481" s="31"/>
    </row>
    <row r="482" spans="1:30" ht="12.75" customHeight="1">
      <c r="A482" s="1">
        <v>6605</v>
      </c>
      <c r="B482" s="1">
        <f t="shared" si="664"/>
        <v>-4655</v>
      </c>
      <c r="C482" s="2">
        <v>22</v>
      </c>
      <c r="F482" s="18">
        <f t="shared" si="668"/>
        <v>-580.76592449250188</v>
      </c>
      <c r="G482" s="18">
        <f t="shared" si="669"/>
        <v>-571.21823959520634</v>
      </c>
      <c r="H482" s="14">
        <f t="shared" si="684"/>
        <v>51.7</v>
      </c>
      <c r="I482" s="18">
        <f t="shared" si="687"/>
        <v>45</v>
      </c>
      <c r="J482" s="18">
        <f t="shared" si="688"/>
        <v>41.24444444444444</v>
      </c>
      <c r="K482" s="87">
        <f t="shared" si="698"/>
        <v>6.7000000000000028</v>
      </c>
      <c r="L482" s="88">
        <f t="shared" si="699"/>
        <v>10.455555555555563</v>
      </c>
      <c r="P482" s="37">
        <f t="shared" si="670"/>
        <v>8</v>
      </c>
      <c r="Q482" s="40">
        <f t="shared" si="690"/>
        <v>10.455555555555563</v>
      </c>
      <c r="R482" s="40">
        <f t="shared" si="691"/>
        <v>10.455555555555563</v>
      </c>
      <c r="S482" s="73"/>
      <c r="T482" s="93">
        <f t="shared" si="674"/>
        <v>0.97603656729333987</v>
      </c>
      <c r="U482" s="78">
        <f t="shared" ref="U482" si="713">U481</f>
        <v>2</v>
      </c>
      <c r="V482" s="65">
        <f t="shared" si="677"/>
        <v>0.23712073515713922</v>
      </c>
      <c r="W482" s="65">
        <f t="shared" si="678"/>
        <v>4.99</v>
      </c>
      <c r="X482" s="78">
        <f t="shared" si="682"/>
        <v>0</v>
      </c>
      <c r="Y482" s="78">
        <f t="shared" si="666"/>
        <v>-9.1329084528510796E-2</v>
      </c>
      <c r="Z482" s="78">
        <f t="shared" si="686"/>
        <v>-11.82</v>
      </c>
      <c r="AA482" s="75"/>
      <c r="AB482" s="65"/>
      <c r="AC482" s="40"/>
      <c r="AD482" s="31"/>
    </row>
    <row r="483" spans="1:30" ht="12.75" customHeight="1">
      <c r="A483" s="1">
        <v>6595</v>
      </c>
      <c r="B483" s="1">
        <f t="shared" si="664"/>
        <v>-4645</v>
      </c>
      <c r="C483" s="2">
        <v>27.9</v>
      </c>
      <c r="F483" s="18">
        <f t="shared" si="668"/>
        <v>-561.67055469790864</v>
      </c>
      <c r="G483" s="18">
        <f t="shared" si="669"/>
        <v>-552.1228698006131</v>
      </c>
      <c r="H483" s="14">
        <f t="shared" si="684"/>
        <v>39.5</v>
      </c>
      <c r="I483" s="18">
        <f t="shared" si="687"/>
        <v>41.616666666666667</v>
      </c>
      <c r="J483" s="18">
        <f t="shared" si="688"/>
        <v>42.099999999999994</v>
      </c>
      <c r="K483" s="87">
        <f t="shared" si="698"/>
        <v>-2.1166666666666671</v>
      </c>
      <c r="L483" s="88">
        <f t="shared" si="699"/>
        <v>-2.5999999999999943</v>
      </c>
      <c r="P483" s="37">
        <f t="shared" si="670"/>
        <v>9</v>
      </c>
      <c r="Q483" s="40" t="str">
        <f t="shared" si="690"/>
        <v xml:space="preserve"> </v>
      </c>
      <c r="R483" s="40">
        <f t="shared" si="691"/>
        <v>10.455555555555563</v>
      </c>
      <c r="S483" s="73"/>
      <c r="T483" s="93">
        <f t="shared" si="674"/>
        <v>-0.67647110129522203</v>
      </c>
      <c r="U483" s="78">
        <f t="shared" ref="U483" si="714">U482</f>
        <v>2</v>
      </c>
      <c r="V483" s="65">
        <f t="shared" si="677"/>
        <v>-0.90412181481833398</v>
      </c>
      <c r="W483" s="65">
        <f t="shared" si="678"/>
        <v>4.99</v>
      </c>
      <c r="X483" s="78">
        <f t="shared" si="682"/>
        <v>0</v>
      </c>
      <c r="Y483" s="78">
        <f t="shared" si="666"/>
        <v>-0.71006338765560562</v>
      </c>
      <c r="Z483" s="78">
        <f t="shared" si="686"/>
        <v>-11.82</v>
      </c>
      <c r="AA483" s="75"/>
      <c r="AB483" s="65"/>
      <c r="AC483" s="40"/>
      <c r="AD483" s="31"/>
    </row>
    <row r="484" spans="1:30" ht="12.75" customHeight="1">
      <c r="A484" s="1">
        <v>6585</v>
      </c>
      <c r="B484" s="1">
        <f t="shared" si="664"/>
        <v>-4635</v>
      </c>
      <c r="C484" s="2">
        <v>33.6</v>
      </c>
      <c r="F484" s="18">
        <f t="shared" si="668"/>
        <v>-542.5751849033154</v>
      </c>
      <c r="G484" s="18">
        <f t="shared" si="669"/>
        <v>-533.02750000601986</v>
      </c>
      <c r="H484" s="14">
        <f t="shared" si="684"/>
        <v>33.650000000000006</v>
      </c>
      <c r="I484" s="18">
        <f t="shared" si="687"/>
        <v>35.616666666666667</v>
      </c>
      <c r="J484" s="18">
        <f t="shared" si="688"/>
        <v>42.944444444444443</v>
      </c>
      <c r="K484" s="87">
        <f t="shared" si="698"/>
        <v>-1.9666666666666615</v>
      </c>
      <c r="L484" s="88">
        <f t="shared" si="699"/>
        <v>-9.2944444444444372</v>
      </c>
      <c r="P484" s="37">
        <f t="shared" si="670"/>
        <v>1</v>
      </c>
      <c r="Q484" s="40" t="str">
        <f t="shared" si="690"/>
        <v xml:space="preserve"> </v>
      </c>
      <c r="R484" s="40">
        <f t="shared" si="691"/>
        <v>10.455555555555563</v>
      </c>
      <c r="S484" s="73"/>
      <c r="T484" s="93">
        <f t="shared" si="674"/>
        <v>-0.29956546599815825</v>
      </c>
      <c r="U484" s="78">
        <f t="shared" ref="U484" si="715">U483</f>
        <v>2</v>
      </c>
      <c r="V484" s="65">
        <f t="shared" si="677"/>
        <v>-0.60004058709407881</v>
      </c>
      <c r="W484" s="65">
        <f t="shared" si="678"/>
        <v>4.99</v>
      </c>
      <c r="X484" s="78">
        <f t="shared" si="682"/>
        <v>0</v>
      </c>
      <c r="Y484" s="78">
        <f t="shared" si="666"/>
        <v>-0.99655114022311564</v>
      </c>
      <c r="Z484" s="78">
        <f t="shared" si="686"/>
        <v>-11.82</v>
      </c>
      <c r="AA484" s="75"/>
      <c r="AB484" s="65"/>
      <c r="AC484" s="40"/>
      <c r="AD484" s="31"/>
    </row>
    <row r="485" spans="1:30" ht="12.75" customHeight="1">
      <c r="A485" s="1">
        <v>6575</v>
      </c>
      <c r="B485" s="1">
        <f t="shared" si="664"/>
        <v>-4625</v>
      </c>
      <c r="C485" s="2">
        <v>30.4</v>
      </c>
      <c r="F485" s="18">
        <f t="shared" si="668"/>
        <v>-523.47981510872216</v>
      </c>
      <c r="G485" s="18">
        <f t="shared" si="669"/>
        <v>-513.93213021142662</v>
      </c>
      <c r="H485" s="14">
        <f t="shared" si="684"/>
        <v>33.700000000000003</v>
      </c>
      <c r="I485" s="18">
        <f t="shared" si="687"/>
        <v>35.183333333333337</v>
      </c>
      <c r="J485" s="18">
        <f t="shared" si="688"/>
        <v>43.788888888888891</v>
      </c>
      <c r="K485" s="87">
        <f t="shared" si="698"/>
        <v>-1.4833333333333343</v>
      </c>
      <c r="L485" s="88">
        <f t="shared" si="699"/>
        <v>-10.088888888888889</v>
      </c>
      <c r="P485" s="37">
        <f t="shared" si="670"/>
        <v>2</v>
      </c>
      <c r="Q485" s="40" t="str">
        <f t="shared" si="690"/>
        <v xml:space="preserve"> </v>
      </c>
      <c r="R485" s="40">
        <f t="shared" si="691"/>
        <v>17.872222222222213</v>
      </c>
      <c r="S485" s="73"/>
      <c r="T485" s="93">
        <f t="shared" si="674"/>
        <v>0.97603656729334465</v>
      </c>
      <c r="U485" s="78">
        <f t="shared" ref="U485" si="716">U484</f>
        <v>2</v>
      </c>
      <c r="V485" s="65">
        <f t="shared" si="677"/>
        <v>0.66326196888254252</v>
      </c>
      <c r="W485" s="65">
        <f t="shared" si="678"/>
        <v>4.99</v>
      </c>
      <c r="X485" s="78">
        <f t="shared" si="682"/>
        <v>0</v>
      </c>
      <c r="Y485" s="78">
        <f t="shared" si="666"/>
        <v>-0.81674153884799561</v>
      </c>
      <c r="Z485" s="78">
        <f t="shared" si="686"/>
        <v>-11.82</v>
      </c>
      <c r="AA485" s="75"/>
      <c r="AB485" s="65"/>
      <c r="AC485" s="40"/>
      <c r="AD485" s="31"/>
    </row>
    <row r="486" spans="1:30" ht="12.75" customHeight="1">
      <c r="A486" s="1">
        <v>6565</v>
      </c>
      <c r="B486" s="1">
        <f t="shared" si="664"/>
        <v>-4615</v>
      </c>
      <c r="C486" s="2">
        <v>24.9</v>
      </c>
      <c r="F486" s="18">
        <f t="shared" si="668"/>
        <v>-504.38444531412898</v>
      </c>
      <c r="G486" s="18">
        <f t="shared" si="669"/>
        <v>-494.83676041683344</v>
      </c>
      <c r="H486" s="14">
        <f t="shared" si="684"/>
        <v>38.200000000000003</v>
      </c>
      <c r="I486" s="18">
        <f t="shared" si="687"/>
        <v>37.800000000000004</v>
      </c>
      <c r="J486" s="18">
        <f t="shared" si="688"/>
        <v>44.094444444444441</v>
      </c>
      <c r="K486" s="87">
        <f t="shared" si="698"/>
        <v>0.39999999999999858</v>
      </c>
      <c r="L486" s="88">
        <f t="shared" si="699"/>
        <v>-5.8944444444444386</v>
      </c>
      <c r="P486" s="37">
        <f t="shared" si="670"/>
        <v>3</v>
      </c>
      <c r="Q486" s="40" t="str">
        <f t="shared" si="690"/>
        <v xml:space="preserve"> </v>
      </c>
      <c r="R486" s="40">
        <f t="shared" si="691"/>
        <v>25.211111111111109</v>
      </c>
      <c r="S486" s="73"/>
      <c r="T486" s="93">
        <f t="shared" si="674"/>
        <v>-0.67647110129520616</v>
      </c>
      <c r="U486" s="78">
        <f t="shared" ref="U486" si="717">U485</f>
        <v>2</v>
      </c>
      <c r="V486" s="65">
        <f t="shared" si="677"/>
        <v>0.86627787016483881</v>
      </c>
      <c r="W486" s="65">
        <f t="shared" si="678"/>
        <v>4.99</v>
      </c>
      <c r="X486" s="78">
        <f t="shared" si="682"/>
        <v>0</v>
      </c>
      <c r="Y486" s="78">
        <f t="shared" si="666"/>
        <v>-0.25476949437478402</v>
      </c>
      <c r="Z486" s="78">
        <f t="shared" si="686"/>
        <v>-11.82</v>
      </c>
      <c r="AA486" s="75"/>
      <c r="AB486" s="65"/>
      <c r="AC486" s="40"/>
      <c r="AD486" s="31"/>
    </row>
    <row r="487" spans="1:30" ht="12.75" customHeight="1">
      <c r="A487" s="1">
        <v>6555</v>
      </c>
      <c r="B487" s="1">
        <f t="shared" si="664"/>
        <v>-4605</v>
      </c>
      <c r="C487" s="2">
        <v>24.5</v>
      </c>
      <c r="F487" s="18">
        <f t="shared" si="668"/>
        <v>-485.2890755195358</v>
      </c>
      <c r="G487" s="18">
        <f t="shared" si="669"/>
        <v>-475.74139062224026</v>
      </c>
      <c r="H487" s="14">
        <f t="shared" si="684"/>
        <v>41.5</v>
      </c>
      <c r="I487" s="18">
        <f t="shared" si="687"/>
        <v>44.533333333333331</v>
      </c>
      <c r="J487" s="18">
        <f t="shared" si="688"/>
        <v>39.611111111111114</v>
      </c>
      <c r="K487" s="87">
        <f t="shared" si="698"/>
        <v>-3.0333333333333314</v>
      </c>
      <c r="L487" s="88">
        <f t="shared" si="699"/>
        <v>1.8888888888888857</v>
      </c>
      <c r="P487" s="37">
        <f t="shared" si="670"/>
        <v>4</v>
      </c>
      <c r="Q487" s="40" t="str">
        <f t="shared" si="690"/>
        <v xml:space="preserve"> </v>
      </c>
      <c r="R487" s="40">
        <f t="shared" si="691"/>
        <v>25.211111111111109</v>
      </c>
      <c r="S487" s="73"/>
      <c r="T487" s="93">
        <f t="shared" si="674"/>
        <v>-0.29956546599812461</v>
      </c>
      <c r="U487" s="78">
        <f t="shared" ref="U487" si="718">U486</f>
        <v>2</v>
      </c>
      <c r="V487" s="65">
        <f t="shared" si="677"/>
        <v>-0.31553290049409638</v>
      </c>
      <c r="W487" s="65">
        <f t="shared" si="678"/>
        <v>4.99</v>
      </c>
      <c r="X487" s="78">
        <f t="shared" si="682"/>
        <v>0</v>
      </c>
      <c r="Y487" s="78">
        <f t="shared" si="666"/>
        <v>0.4264120279639253</v>
      </c>
      <c r="Z487" s="78">
        <f t="shared" si="686"/>
        <v>-11.82</v>
      </c>
      <c r="AA487" s="75"/>
      <c r="AB487" s="65"/>
      <c r="AC487" s="40"/>
      <c r="AD487" s="31"/>
    </row>
    <row r="488" spans="1:30" ht="12.75" customHeight="1">
      <c r="A488" s="1">
        <v>6545</v>
      </c>
      <c r="B488" s="1">
        <f t="shared" si="664"/>
        <v>-4595</v>
      </c>
      <c r="C488" s="2">
        <v>25.2</v>
      </c>
      <c r="F488" s="18">
        <f t="shared" si="668"/>
        <v>-466.19370572494262</v>
      </c>
      <c r="G488" s="18">
        <f t="shared" si="669"/>
        <v>-456.64602082764708</v>
      </c>
      <c r="H488" s="14">
        <f t="shared" si="684"/>
        <v>53.9</v>
      </c>
      <c r="I488" s="18">
        <f t="shared" si="687"/>
        <v>51.183333333333337</v>
      </c>
      <c r="J488" s="18">
        <f t="shared" si="688"/>
        <v>36.027777777777786</v>
      </c>
      <c r="K488" s="87">
        <f t="shared" si="698"/>
        <v>2.7166666666666615</v>
      </c>
      <c r="L488" s="88">
        <f t="shared" si="699"/>
        <v>17.872222222222213</v>
      </c>
      <c r="P488" s="37">
        <f t="shared" si="670"/>
        <v>5</v>
      </c>
      <c r="Q488" s="40" t="str">
        <f t="shared" si="690"/>
        <v xml:space="preserve"> </v>
      </c>
      <c r="R488" s="40">
        <f t="shared" si="691"/>
        <v>25.211111111111109</v>
      </c>
      <c r="S488" s="73"/>
      <c r="T488" s="93">
        <f t="shared" si="674"/>
        <v>0.97603656729333688</v>
      </c>
      <c r="U488" s="78">
        <f t="shared" ref="U488" si="719">U487</f>
        <v>2</v>
      </c>
      <c r="V488" s="65">
        <f t="shared" si="677"/>
        <v>-0.99293464544854493</v>
      </c>
      <c r="W488" s="65">
        <f t="shared" si="678"/>
        <v>4.99</v>
      </c>
      <c r="X488" s="78">
        <f t="shared" si="682"/>
        <v>0</v>
      </c>
      <c r="Y488" s="78">
        <f t="shared" si="666"/>
        <v>0.90807062337650302</v>
      </c>
      <c r="Z488" s="78">
        <f t="shared" si="686"/>
        <v>-11.82</v>
      </c>
      <c r="AA488" s="75"/>
      <c r="AB488" s="65"/>
      <c r="AC488" s="40"/>
      <c r="AD488" s="31"/>
    </row>
    <row r="489" spans="1:30" ht="12.75" customHeight="1">
      <c r="A489" s="1">
        <v>6535</v>
      </c>
      <c r="B489" s="1">
        <f t="shared" si="664"/>
        <v>-4585</v>
      </c>
      <c r="C489" s="2">
        <v>26.6</v>
      </c>
      <c r="F489" s="18">
        <f t="shared" si="668"/>
        <v>-447.09833593034944</v>
      </c>
      <c r="G489" s="18">
        <f t="shared" si="669"/>
        <v>-437.5506510330539</v>
      </c>
      <c r="H489" s="14">
        <f t="shared" si="684"/>
        <v>58.150000000000006</v>
      </c>
      <c r="I489" s="18">
        <f t="shared" si="687"/>
        <v>52.866666666666674</v>
      </c>
      <c r="J489" s="18">
        <f t="shared" si="688"/>
        <v>32.938888888888897</v>
      </c>
      <c r="K489" s="87">
        <f t="shared" si="698"/>
        <v>5.2833333333333314</v>
      </c>
      <c r="L489" s="88">
        <f t="shared" si="699"/>
        <v>25.211111111111109</v>
      </c>
      <c r="P489" s="37">
        <f t="shared" si="670"/>
        <v>6</v>
      </c>
      <c r="Q489" s="40">
        <f t="shared" si="690"/>
        <v>25.211111111111109</v>
      </c>
      <c r="R489" s="40">
        <f t="shared" si="691"/>
        <v>25.211111111111109</v>
      </c>
      <c r="S489" s="73"/>
      <c r="T489" s="93">
        <f t="shared" si="674"/>
        <v>-0.67647110129523214</v>
      </c>
      <c r="U489" s="78">
        <f t="shared" ref="U489" si="720">U488</f>
        <v>2</v>
      </c>
      <c r="V489" s="65">
        <f t="shared" si="677"/>
        <v>-8.3036947731116223E-2</v>
      </c>
      <c r="W489" s="65">
        <f t="shared" si="678"/>
        <v>4.99</v>
      </c>
      <c r="X489" s="78">
        <f t="shared" si="682"/>
        <v>0</v>
      </c>
      <c r="Y489" s="78">
        <f t="shared" si="666"/>
        <v>0.96483288203038853</v>
      </c>
      <c r="Z489" s="78">
        <f t="shared" si="686"/>
        <v>-11.82</v>
      </c>
      <c r="AA489" s="75"/>
      <c r="AB489" s="65"/>
      <c r="AC489" s="40"/>
      <c r="AD489" s="31"/>
    </row>
    <row r="490" spans="1:30" ht="12.75" customHeight="1">
      <c r="A490" s="1">
        <v>6525</v>
      </c>
      <c r="B490" s="1">
        <f t="shared" si="664"/>
        <v>-4575</v>
      </c>
      <c r="C490" s="2">
        <v>30.9</v>
      </c>
      <c r="F490" s="18">
        <f t="shared" si="668"/>
        <v>-428.00296613575625</v>
      </c>
      <c r="G490" s="18">
        <f t="shared" si="669"/>
        <v>-418.45528123846071</v>
      </c>
      <c r="H490" s="14">
        <f t="shared" si="684"/>
        <v>46.55</v>
      </c>
      <c r="I490" s="18">
        <f t="shared" si="687"/>
        <v>38.683333333333337</v>
      </c>
      <c r="J490" s="18">
        <f t="shared" si="688"/>
        <v>30.011111111111113</v>
      </c>
      <c r="K490" s="87">
        <f t="shared" si="698"/>
        <v>7.86666666666666</v>
      </c>
      <c r="L490" s="88">
        <f t="shared" si="699"/>
        <v>16.538888888888884</v>
      </c>
      <c r="P490" s="37">
        <f t="shared" si="670"/>
        <v>7</v>
      </c>
      <c r="Q490" s="40" t="str">
        <f t="shared" si="690"/>
        <v xml:space="preserve"> </v>
      </c>
      <c r="R490" s="40">
        <f t="shared" si="691"/>
        <v>25.211111111111109</v>
      </c>
      <c r="S490" s="73"/>
      <c r="T490" s="93">
        <f t="shared" si="674"/>
        <v>-0.29956546599814521</v>
      </c>
      <c r="U490" s="78">
        <f t="shared" ref="U490" si="721">U489</f>
        <v>2</v>
      </c>
      <c r="V490" s="65">
        <f t="shared" si="677"/>
        <v>0.95960312276878534</v>
      </c>
      <c r="W490" s="65">
        <f t="shared" si="678"/>
        <v>4.99</v>
      </c>
      <c r="X490" s="78">
        <f t="shared" si="682"/>
        <v>0</v>
      </c>
      <c r="Y490" s="78">
        <f t="shared" si="666"/>
        <v>0.57013911225920499</v>
      </c>
      <c r="Z490" s="78">
        <f t="shared" si="686"/>
        <v>-11.82</v>
      </c>
      <c r="AA490" s="75"/>
      <c r="AB490" s="65"/>
      <c r="AC490" s="40"/>
      <c r="AD490" s="31"/>
    </row>
    <row r="491" spans="1:30" ht="12.75" customHeight="1">
      <c r="A491" s="1">
        <v>6515</v>
      </c>
      <c r="B491" s="1">
        <f t="shared" si="664"/>
        <v>-4565</v>
      </c>
      <c r="C491" s="2">
        <v>33.5</v>
      </c>
      <c r="F491" s="18">
        <f t="shared" si="668"/>
        <v>-408.90759634116307</v>
      </c>
      <c r="G491" s="18">
        <f t="shared" si="669"/>
        <v>-399.35991144386753</v>
      </c>
      <c r="H491" s="14">
        <f t="shared" si="684"/>
        <v>11.350000000000001</v>
      </c>
      <c r="I491" s="18">
        <f t="shared" si="687"/>
        <v>21.716666666666669</v>
      </c>
      <c r="J491" s="18">
        <f t="shared" si="688"/>
        <v>28.527777777777779</v>
      </c>
      <c r="K491" s="87">
        <f t="shared" si="698"/>
        <v>-10.366666666666667</v>
      </c>
      <c r="L491" s="88">
        <f t="shared" si="699"/>
        <v>-17.177777777777777</v>
      </c>
      <c r="P491" s="37">
        <f t="shared" si="670"/>
        <v>8</v>
      </c>
      <c r="Q491" s="40" t="str">
        <f t="shared" si="690"/>
        <v xml:space="preserve"> </v>
      </c>
      <c r="R491" s="40">
        <f t="shared" si="691"/>
        <v>25.211111111111109</v>
      </c>
      <c r="S491" s="73"/>
      <c r="T491" s="93">
        <f t="shared" si="674"/>
        <v>0.97603656729334165</v>
      </c>
      <c r="U491" s="78">
        <f t="shared" ref="U491" si="722">U490</f>
        <v>2</v>
      </c>
      <c r="V491" s="65">
        <f t="shared" si="677"/>
        <v>0.46822732531696842</v>
      </c>
      <c r="W491" s="65">
        <f t="shared" si="678"/>
        <v>4.99</v>
      </c>
      <c r="X491" s="78">
        <f t="shared" si="682"/>
        <v>0</v>
      </c>
      <c r="Y491" s="78">
        <f t="shared" si="666"/>
        <v>-9.1329084528503468E-2</v>
      </c>
      <c r="Z491" s="78">
        <f t="shared" si="686"/>
        <v>-11.82</v>
      </c>
      <c r="AA491" s="75"/>
      <c r="AB491" s="65"/>
      <c r="AC491" s="40"/>
      <c r="AD491" s="31"/>
    </row>
    <row r="492" spans="1:30" ht="12.75" customHeight="1">
      <c r="A492" s="1">
        <v>6505</v>
      </c>
      <c r="B492" s="1">
        <f t="shared" si="664"/>
        <v>-4555</v>
      </c>
      <c r="C492" s="2">
        <v>27.3</v>
      </c>
      <c r="F492" s="18">
        <f t="shared" si="668"/>
        <v>-389.81222654656989</v>
      </c>
      <c r="G492" s="18">
        <f t="shared" si="669"/>
        <v>-380.26454164927435</v>
      </c>
      <c r="H492" s="14">
        <f t="shared" si="684"/>
        <v>7.25</v>
      </c>
      <c r="I492" s="18">
        <f t="shared" si="687"/>
        <v>8.15</v>
      </c>
      <c r="J492" s="18">
        <f t="shared" si="688"/>
        <v>28.055555555555557</v>
      </c>
      <c r="K492" s="87">
        <f t="shared" si="698"/>
        <v>-0.90000000000000036</v>
      </c>
      <c r="L492" s="88">
        <f t="shared" si="699"/>
        <v>-20.805555555555557</v>
      </c>
      <c r="P492" s="37">
        <f t="shared" si="670"/>
        <v>9</v>
      </c>
      <c r="Q492" s="40" t="str">
        <f t="shared" si="690"/>
        <v xml:space="preserve"> </v>
      </c>
      <c r="R492" s="40">
        <f t="shared" si="691"/>
        <v>25.211111111111109</v>
      </c>
      <c r="S492" s="73"/>
      <c r="T492" s="93">
        <f t="shared" si="674"/>
        <v>-0.67647110129521626</v>
      </c>
      <c r="U492" s="78">
        <f t="shared" ref="U492" si="723">U491</f>
        <v>2</v>
      </c>
      <c r="V492" s="65">
        <f t="shared" si="677"/>
        <v>-0.77165390089208219</v>
      </c>
      <c r="W492" s="65">
        <f t="shared" si="678"/>
        <v>4.99</v>
      </c>
      <c r="X492" s="78">
        <f t="shared" si="682"/>
        <v>0</v>
      </c>
      <c r="Y492" s="78">
        <f t="shared" si="666"/>
        <v>-0.7100633876556004</v>
      </c>
      <c r="Z492" s="78">
        <f t="shared" si="686"/>
        <v>-11.82</v>
      </c>
      <c r="AA492" s="75"/>
      <c r="AB492" s="65"/>
      <c r="AC492" s="40"/>
      <c r="AD492" s="31"/>
    </row>
    <row r="493" spans="1:30" ht="12.75" customHeight="1">
      <c r="A493" s="1">
        <v>6495</v>
      </c>
      <c r="B493" s="1">
        <f t="shared" si="664"/>
        <v>-4545</v>
      </c>
      <c r="C493" s="2">
        <v>20.2</v>
      </c>
      <c r="F493" s="18">
        <f t="shared" si="668"/>
        <v>-370.71685675197671</v>
      </c>
      <c r="G493" s="18">
        <f t="shared" si="669"/>
        <v>-361.16917185468117</v>
      </c>
      <c r="H493" s="14">
        <f t="shared" si="684"/>
        <v>5.85</v>
      </c>
      <c r="I493" s="18">
        <f t="shared" si="687"/>
        <v>6.8166666666666664</v>
      </c>
      <c r="J493" s="18">
        <f t="shared" si="688"/>
        <v>27.711111111111109</v>
      </c>
      <c r="K493" s="87">
        <f t="shared" si="698"/>
        <v>-0.96666666666666679</v>
      </c>
      <c r="L493" s="88">
        <f t="shared" si="699"/>
        <v>-21.861111111111107</v>
      </c>
      <c r="P493" s="37">
        <f t="shared" si="670"/>
        <v>1</v>
      </c>
      <c r="Q493" s="40" t="str">
        <f t="shared" si="690"/>
        <v xml:space="preserve"> </v>
      </c>
      <c r="R493" s="40">
        <f t="shared" si="691"/>
        <v>16.538888888888884</v>
      </c>
      <c r="S493" s="73"/>
      <c r="T493" s="93">
        <f t="shared" si="674"/>
        <v>-0.29956546599811151</v>
      </c>
      <c r="U493" s="78">
        <f t="shared" ref="U493" si="724">U492</f>
        <v>2</v>
      </c>
      <c r="V493" s="65">
        <f t="shared" si="677"/>
        <v>-0.7779737719443961</v>
      </c>
      <c r="W493" s="65">
        <f t="shared" si="678"/>
        <v>4.99</v>
      </c>
      <c r="X493" s="78">
        <f t="shared" si="682"/>
        <v>0</v>
      </c>
      <c r="Y493" s="78">
        <f t="shared" si="666"/>
        <v>-0.99655114022311508</v>
      </c>
      <c r="Z493" s="78">
        <f t="shared" si="686"/>
        <v>-11.82</v>
      </c>
      <c r="AA493" s="75"/>
      <c r="AB493" s="65"/>
      <c r="AC493" s="40"/>
      <c r="AD493" s="31"/>
    </row>
    <row r="494" spans="1:30" ht="12.75" customHeight="1">
      <c r="A494" s="1">
        <v>6485</v>
      </c>
      <c r="B494" s="1">
        <f t="shared" si="664"/>
        <v>-4535</v>
      </c>
      <c r="C494" s="2">
        <v>20.2</v>
      </c>
      <c r="F494" s="18">
        <f t="shared" si="668"/>
        <v>-351.62148695738352</v>
      </c>
      <c r="G494" s="18">
        <f t="shared" si="669"/>
        <v>-342.07380206008798</v>
      </c>
      <c r="H494" s="14">
        <f t="shared" si="684"/>
        <v>7.35</v>
      </c>
      <c r="I494" s="18">
        <f t="shared" si="687"/>
        <v>12.683333333333332</v>
      </c>
      <c r="J494" s="18">
        <f t="shared" si="688"/>
        <v>26.933333333333334</v>
      </c>
      <c r="K494" s="87">
        <f t="shared" si="698"/>
        <v>-5.3333333333333321</v>
      </c>
      <c r="L494" s="88">
        <f t="shared" si="699"/>
        <v>-19.583333333333336</v>
      </c>
      <c r="P494" s="37">
        <f t="shared" si="670"/>
        <v>2</v>
      </c>
      <c r="Q494" s="40" t="str">
        <f t="shared" si="690"/>
        <v xml:space="preserve"> </v>
      </c>
      <c r="R494" s="40">
        <f t="shared" si="691"/>
        <v>18.605555555555554</v>
      </c>
      <c r="S494" s="73"/>
      <c r="T494" s="93">
        <f t="shared" si="674"/>
        <v>0.97603656729332777</v>
      </c>
      <c r="U494" s="78">
        <f t="shared" ref="U494" si="725">U493</f>
        <v>2</v>
      </c>
      <c r="V494" s="65">
        <f t="shared" si="677"/>
        <v>0.4593706205891756</v>
      </c>
      <c r="W494" s="65">
        <f t="shared" si="678"/>
        <v>4.99</v>
      </c>
      <c r="X494" s="78">
        <f t="shared" si="682"/>
        <v>0</v>
      </c>
      <c r="Y494" s="78">
        <f t="shared" si="666"/>
        <v>-0.81674153884799994</v>
      </c>
      <c r="Z494" s="78">
        <f t="shared" si="686"/>
        <v>-11.82</v>
      </c>
      <c r="AA494" s="75"/>
      <c r="AB494" s="65"/>
      <c r="AC494" s="40"/>
      <c r="AD494" s="31"/>
    </row>
    <row r="495" spans="1:30" ht="12.75" customHeight="1">
      <c r="A495" s="1">
        <v>6475</v>
      </c>
      <c r="B495" s="1">
        <f t="shared" si="664"/>
        <v>-4525</v>
      </c>
      <c r="C495" s="2">
        <v>23.6</v>
      </c>
      <c r="F495" s="18">
        <f t="shared" si="668"/>
        <v>-332.52611716279034</v>
      </c>
      <c r="G495" s="18">
        <f t="shared" si="669"/>
        <v>-322.9784322654948</v>
      </c>
      <c r="H495" s="14">
        <f t="shared" si="684"/>
        <v>24.85</v>
      </c>
      <c r="I495" s="18">
        <f t="shared" si="687"/>
        <v>23.150000000000002</v>
      </c>
      <c r="J495" s="18">
        <f t="shared" si="688"/>
        <v>26.483333333333334</v>
      </c>
      <c r="K495" s="87">
        <f t="shared" si="698"/>
        <v>1.6999999999999993</v>
      </c>
      <c r="L495" s="88">
        <f t="shared" si="699"/>
        <v>-1.6333333333333329</v>
      </c>
      <c r="P495" s="37">
        <f t="shared" si="670"/>
        <v>3</v>
      </c>
      <c r="Q495" s="40" t="str">
        <f t="shared" si="690"/>
        <v xml:space="preserve"> </v>
      </c>
      <c r="R495" s="40">
        <f t="shared" si="691"/>
        <v>18.605555555555554</v>
      </c>
      <c r="S495" s="73"/>
      <c r="T495" s="93">
        <f t="shared" si="674"/>
        <v>-0.67647110129522137</v>
      </c>
      <c r="U495" s="78">
        <f t="shared" ref="U495" si="726">U494</f>
        <v>2</v>
      </c>
      <c r="V495" s="65">
        <f t="shared" si="677"/>
        <v>0.96236786008163566</v>
      </c>
      <c r="W495" s="65">
        <f t="shared" si="678"/>
        <v>4.99</v>
      </c>
      <c r="X495" s="78">
        <f t="shared" si="682"/>
        <v>0</v>
      </c>
      <c r="Y495" s="78">
        <f t="shared" si="666"/>
        <v>-0.25476949437480489</v>
      </c>
      <c r="Z495" s="78">
        <f t="shared" si="686"/>
        <v>-11.82</v>
      </c>
      <c r="AA495" s="75"/>
      <c r="AB495" s="65"/>
      <c r="AC495" s="40"/>
      <c r="AD495" s="31"/>
    </row>
    <row r="496" spans="1:30" ht="12.75" customHeight="1">
      <c r="A496" s="1">
        <v>6465</v>
      </c>
      <c r="B496" s="1">
        <f t="shared" si="664"/>
        <v>-4515</v>
      </c>
      <c r="C496" s="2">
        <v>26.6</v>
      </c>
      <c r="F496" s="18">
        <f t="shared" si="668"/>
        <v>-313.43074736819716</v>
      </c>
      <c r="G496" s="18">
        <f t="shared" si="669"/>
        <v>-303.88306247090162</v>
      </c>
      <c r="H496" s="14">
        <f t="shared" si="684"/>
        <v>37.25</v>
      </c>
      <c r="I496" s="18">
        <f t="shared" si="687"/>
        <v>37.633333333333333</v>
      </c>
      <c r="J496" s="18">
        <f t="shared" si="688"/>
        <v>29.5</v>
      </c>
      <c r="K496" s="87">
        <f t="shared" si="698"/>
        <v>-0.38333333333333286</v>
      </c>
      <c r="L496" s="88">
        <f t="shared" si="699"/>
        <v>7.75</v>
      </c>
      <c r="P496" s="37">
        <f t="shared" si="670"/>
        <v>4</v>
      </c>
      <c r="Q496" s="40" t="str">
        <f t="shared" si="690"/>
        <v xml:space="preserve"> </v>
      </c>
      <c r="R496" s="40">
        <f t="shared" si="691"/>
        <v>18.605555555555554</v>
      </c>
      <c r="S496" s="73"/>
      <c r="T496" s="93">
        <f t="shared" si="674"/>
        <v>-0.29956546599810496</v>
      </c>
      <c r="U496" s="78">
        <f t="shared" ref="U496" si="727">U495</f>
        <v>2</v>
      </c>
      <c r="V496" s="65">
        <f t="shared" si="677"/>
        <v>-7.307046106932584E-2</v>
      </c>
      <c r="W496" s="65">
        <f t="shared" si="678"/>
        <v>4.99</v>
      </c>
      <c r="X496" s="78">
        <f t="shared" si="682"/>
        <v>0</v>
      </c>
      <c r="Y496" s="78">
        <f t="shared" si="666"/>
        <v>0.42641202796390582</v>
      </c>
      <c r="Z496" s="78">
        <f t="shared" si="686"/>
        <v>-11.82</v>
      </c>
      <c r="AA496" s="75"/>
      <c r="AB496" s="65"/>
      <c r="AC496" s="40"/>
      <c r="AD496" s="31"/>
    </row>
    <row r="497" spans="1:30" ht="12.75" customHeight="1">
      <c r="A497" s="1">
        <v>6455</v>
      </c>
      <c r="B497" s="1">
        <f t="shared" si="664"/>
        <v>-4505</v>
      </c>
      <c r="C497" s="2">
        <v>24.3</v>
      </c>
      <c r="F497" s="18">
        <f t="shared" si="668"/>
        <v>-294.33537757360398</v>
      </c>
      <c r="G497" s="18">
        <f t="shared" si="669"/>
        <v>-284.78769267630844</v>
      </c>
      <c r="H497" s="14">
        <f t="shared" si="684"/>
        <v>50.8</v>
      </c>
      <c r="I497" s="18">
        <f t="shared" si="687"/>
        <v>46.4</v>
      </c>
      <c r="J497" s="18">
        <f t="shared" si="688"/>
        <v>32.194444444444443</v>
      </c>
      <c r="K497" s="87">
        <f t="shared" si="698"/>
        <v>4.3999999999999986</v>
      </c>
      <c r="L497" s="88">
        <f t="shared" si="699"/>
        <v>18.605555555555554</v>
      </c>
      <c r="P497" s="37">
        <f t="shared" si="670"/>
        <v>5</v>
      </c>
      <c r="Q497" s="40">
        <f t="shared" si="690"/>
        <v>18.605555555555554</v>
      </c>
      <c r="R497" s="40">
        <f t="shared" si="691"/>
        <v>18.605555555555554</v>
      </c>
      <c r="S497" s="73"/>
      <c r="T497" s="93">
        <f t="shared" si="674"/>
        <v>0.97603656729333244</v>
      </c>
      <c r="U497" s="78">
        <f t="shared" ref="U497" si="728">U496</f>
        <v>2</v>
      </c>
      <c r="V497" s="65">
        <f t="shared" si="677"/>
        <v>-0.99169877597991951</v>
      </c>
      <c r="W497" s="65">
        <f t="shared" si="678"/>
        <v>4.99</v>
      </c>
      <c r="X497" s="78">
        <f t="shared" si="682"/>
        <v>0</v>
      </c>
      <c r="Y497" s="78">
        <f t="shared" si="666"/>
        <v>0.90807062337649991</v>
      </c>
      <c r="Z497" s="78">
        <f t="shared" si="686"/>
        <v>-11.82</v>
      </c>
      <c r="AA497" s="75"/>
      <c r="AB497" s="65"/>
      <c r="AC497" s="40"/>
      <c r="AD497" s="31"/>
    </row>
    <row r="498" spans="1:30" ht="12.75" customHeight="1">
      <c r="A498" s="1">
        <v>6445</v>
      </c>
      <c r="B498" s="1">
        <f t="shared" si="664"/>
        <v>-4495</v>
      </c>
      <c r="C498" s="2">
        <v>19.600000000000001</v>
      </c>
      <c r="F498" s="18">
        <f t="shared" si="668"/>
        <v>-275.2400077790108</v>
      </c>
      <c r="G498" s="18">
        <f t="shared" si="669"/>
        <v>-265.69232288171526</v>
      </c>
      <c r="H498" s="14">
        <f t="shared" si="684"/>
        <v>51.15</v>
      </c>
      <c r="I498" s="18">
        <f t="shared" si="687"/>
        <v>48.15</v>
      </c>
      <c r="J498" s="18">
        <f t="shared" si="688"/>
        <v>34.344444444444441</v>
      </c>
      <c r="K498" s="87">
        <f t="shared" si="698"/>
        <v>3</v>
      </c>
      <c r="L498" s="88">
        <f t="shared" si="699"/>
        <v>16.805555555555557</v>
      </c>
      <c r="P498" s="37">
        <f t="shared" si="670"/>
        <v>6</v>
      </c>
      <c r="Q498" s="40" t="str">
        <f t="shared" si="690"/>
        <v xml:space="preserve"> </v>
      </c>
      <c r="R498" s="40">
        <f t="shared" si="691"/>
        <v>18.605555555555554</v>
      </c>
      <c r="S498" s="73"/>
      <c r="T498" s="93">
        <f t="shared" si="674"/>
        <v>-0.67647110129522636</v>
      </c>
      <c r="U498" s="78">
        <f t="shared" ref="U498" si="729">U497</f>
        <v>2</v>
      </c>
      <c r="V498" s="65">
        <f t="shared" si="677"/>
        <v>-0.3250033018306398</v>
      </c>
      <c r="W498" s="65">
        <f t="shared" si="678"/>
        <v>4.99</v>
      </c>
      <c r="X498" s="78">
        <f t="shared" si="682"/>
        <v>0</v>
      </c>
      <c r="Y498" s="78">
        <f t="shared" si="666"/>
        <v>0.96483288203039796</v>
      </c>
      <c r="Z498" s="78">
        <f t="shared" si="686"/>
        <v>-11.82</v>
      </c>
      <c r="AA498" s="75"/>
      <c r="AB498" s="65"/>
      <c r="AC498" s="40"/>
      <c r="AD498" s="31"/>
    </row>
    <row r="499" spans="1:30" ht="12.75" customHeight="1">
      <c r="A499" s="1">
        <v>6435</v>
      </c>
      <c r="B499" s="1">
        <f t="shared" si="664"/>
        <v>-4485</v>
      </c>
      <c r="C499" s="2">
        <v>23.3</v>
      </c>
      <c r="F499" s="18">
        <f t="shared" si="668"/>
        <v>-256.14463798441761</v>
      </c>
      <c r="G499" s="18">
        <f t="shared" si="669"/>
        <v>-246.59695308712205</v>
      </c>
      <c r="H499" s="14">
        <f t="shared" si="684"/>
        <v>42.5</v>
      </c>
      <c r="I499" s="18">
        <f t="shared" si="687"/>
        <v>44.050000000000004</v>
      </c>
      <c r="J499" s="18">
        <f t="shared" si="688"/>
        <v>35.883333333333333</v>
      </c>
      <c r="K499" s="87">
        <f t="shared" si="698"/>
        <v>-1.5500000000000043</v>
      </c>
      <c r="L499" s="88">
        <f t="shared" si="699"/>
        <v>6.6166666666666671</v>
      </c>
      <c r="P499" s="37">
        <f t="shared" si="670"/>
        <v>7</v>
      </c>
      <c r="Q499" s="40" t="str">
        <f t="shared" si="690"/>
        <v xml:space="preserve"> </v>
      </c>
      <c r="R499" s="40">
        <f t="shared" si="691"/>
        <v>18.605555555555554</v>
      </c>
      <c r="S499" s="73"/>
      <c r="T499" s="93">
        <f t="shared" si="674"/>
        <v>-0.29956546599809841</v>
      </c>
      <c r="U499" s="78">
        <f t="shared" ref="U499" si="730">U498</f>
        <v>2</v>
      </c>
      <c r="V499" s="65">
        <f t="shared" si="677"/>
        <v>0.86124052550280106</v>
      </c>
      <c r="W499" s="65">
        <f t="shared" si="678"/>
        <v>4.99</v>
      </c>
      <c r="X499" s="78">
        <f t="shared" si="682"/>
        <v>0</v>
      </c>
      <c r="Y499" s="78">
        <f t="shared" si="666"/>
        <v>0.57013911225921099</v>
      </c>
      <c r="Z499" s="78">
        <f t="shared" si="686"/>
        <v>-11.82</v>
      </c>
      <c r="AA499" s="75"/>
      <c r="AB499" s="65"/>
      <c r="AC499" s="40"/>
      <c r="AD499" s="31"/>
    </row>
    <row r="500" spans="1:30" ht="12.75" customHeight="1">
      <c r="A500" s="1">
        <v>6425</v>
      </c>
      <c r="B500" s="1">
        <f t="shared" si="664"/>
        <v>-4475</v>
      </c>
      <c r="C500" s="2">
        <v>29.1</v>
      </c>
      <c r="F500" s="18">
        <f t="shared" si="668"/>
        <v>-237.0492681898244</v>
      </c>
      <c r="G500" s="18">
        <f t="shared" si="669"/>
        <v>-227.50158329252884</v>
      </c>
      <c r="H500" s="14">
        <f t="shared" si="684"/>
        <v>38.5</v>
      </c>
      <c r="I500" s="18">
        <f t="shared" si="687"/>
        <v>37.5</v>
      </c>
      <c r="J500" s="18">
        <f t="shared" si="688"/>
        <v>35.944444444444436</v>
      </c>
      <c r="K500" s="87">
        <f t="shared" si="698"/>
        <v>1</v>
      </c>
      <c r="L500" s="88">
        <f t="shared" si="699"/>
        <v>2.5555555555555642</v>
      </c>
      <c r="P500" s="37">
        <f t="shared" si="670"/>
        <v>8</v>
      </c>
      <c r="Q500" s="40" t="str">
        <f t="shared" si="690"/>
        <v xml:space="preserve"> </v>
      </c>
      <c r="R500" s="40">
        <f t="shared" si="691"/>
        <v>18.605555555555554</v>
      </c>
      <c r="S500" s="73"/>
      <c r="T500" s="93">
        <f t="shared" si="674"/>
        <v>0.97603656729333099</v>
      </c>
      <c r="U500" s="78">
        <f t="shared" ref="U500" si="731">U499</f>
        <v>2</v>
      </c>
      <c r="V500" s="65">
        <f t="shared" si="677"/>
        <v>0.67071035023357761</v>
      </c>
      <c r="W500" s="65">
        <f t="shared" si="678"/>
        <v>4.99</v>
      </c>
      <c r="X500" s="78">
        <f t="shared" si="682"/>
        <v>0</v>
      </c>
      <c r="Y500" s="78">
        <f t="shared" si="666"/>
        <v>-9.1329084528496154E-2</v>
      </c>
      <c r="Z500" s="78">
        <f t="shared" si="686"/>
        <v>-11.82</v>
      </c>
      <c r="AA500" s="75"/>
      <c r="AB500" s="65"/>
      <c r="AC500" s="40"/>
      <c r="AD500" s="31"/>
    </row>
    <row r="501" spans="1:30" ht="12.75" customHeight="1">
      <c r="A501" s="1">
        <v>6415</v>
      </c>
      <c r="B501" s="1">
        <f t="shared" si="664"/>
        <v>-4465</v>
      </c>
      <c r="C501" s="2">
        <v>21</v>
      </c>
      <c r="F501" s="18">
        <f t="shared" si="668"/>
        <v>-217.95389839523119</v>
      </c>
      <c r="G501" s="18">
        <f t="shared" si="669"/>
        <v>-208.40621349793562</v>
      </c>
      <c r="H501" s="14">
        <f t="shared" si="684"/>
        <v>31.5</v>
      </c>
      <c r="I501" s="18">
        <f t="shared" si="687"/>
        <v>31.733333333333334</v>
      </c>
      <c r="J501" s="18">
        <f t="shared" si="688"/>
        <v>35.822222222222216</v>
      </c>
      <c r="K501" s="87">
        <f t="shared" si="698"/>
        <v>-0.23333333333333428</v>
      </c>
      <c r="L501" s="88">
        <f t="shared" si="699"/>
        <v>-4.3222222222222157</v>
      </c>
      <c r="P501" s="37">
        <f t="shared" si="670"/>
        <v>9</v>
      </c>
      <c r="Q501" s="40" t="str">
        <f t="shared" si="690"/>
        <v xml:space="preserve"> </v>
      </c>
      <c r="R501" s="40">
        <f t="shared" si="691"/>
        <v>16.805555555555557</v>
      </c>
      <c r="S501" s="73"/>
      <c r="T501" s="93">
        <f t="shared" si="674"/>
        <v>-0.67647110129523147</v>
      </c>
      <c r="U501" s="78">
        <f t="shared" ref="U501" si="732">U500</f>
        <v>2</v>
      </c>
      <c r="V501" s="65">
        <f t="shared" si="677"/>
        <v>-0.59201341803801411</v>
      </c>
      <c r="W501" s="65">
        <f t="shared" si="678"/>
        <v>4.99</v>
      </c>
      <c r="X501" s="78">
        <f t="shared" si="682"/>
        <v>0</v>
      </c>
      <c r="Y501" s="78">
        <f t="shared" si="666"/>
        <v>-0.71006338765557531</v>
      </c>
      <c r="Z501" s="78">
        <f t="shared" si="686"/>
        <v>-11.82</v>
      </c>
      <c r="AA501" s="75"/>
      <c r="AB501" s="65"/>
      <c r="AC501" s="40"/>
      <c r="AD501" s="31"/>
    </row>
    <row r="502" spans="1:30" ht="12.75" customHeight="1">
      <c r="A502" s="1">
        <v>6405</v>
      </c>
      <c r="B502" s="1">
        <f t="shared" si="664"/>
        <v>-4455</v>
      </c>
      <c r="C502" s="2">
        <v>9.6</v>
      </c>
      <c r="F502" s="18">
        <f t="shared" si="668"/>
        <v>-198.85852860063798</v>
      </c>
      <c r="G502" s="18">
        <f t="shared" si="669"/>
        <v>-189.31084370334241</v>
      </c>
      <c r="H502" s="14">
        <f t="shared" si="684"/>
        <v>25.2</v>
      </c>
      <c r="I502" s="18">
        <f t="shared" si="687"/>
        <v>25.966666666666669</v>
      </c>
      <c r="J502" s="18">
        <f t="shared" si="688"/>
        <v>33.805555555555557</v>
      </c>
      <c r="K502" s="87">
        <f t="shared" si="698"/>
        <v>-0.76666666666666927</v>
      </c>
      <c r="L502" s="88">
        <f t="shared" si="699"/>
        <v>-8.6055555555555578</v>
      </c>
      <c r="P502" s="37">
        <f t="shared" si="670"/>
        <v>1</v>
      </c>
      <c r="Q502" s="40" t="str">
        <f t="shared" si="690"/>
        <v xml:space="preserve"> </v>
      </c>
      <c r="R502" s="40">
        <f t="shared" si="691"/>
        <v>6.6166666666666671</v>
      </c>
      <c r="S502" s="73"/>
      <c r="T502" s="93">
        <f t="shared" si="674"/>
        <v>-0.29956546599809186</v>
      </c>
      <c r="U502" s="78">
        <f t="shared" ref="U502" si="733">U501</f>
        <v>2</v>
      </c>
      <c r="V502" s="65">
        <f t="shared" si="677"/>
        <v>-0.90834804296220562</v>
      </c>
      <c r="W502" s="65">
        <f t="shared" si="678"/>
        <v>4.99</v>
      </c>
      <c r="X502" s="78">
        <f t="shared" si="682"/>
        <v>0</v>
      </c>
      <c r="Y502" s="78">
        <f t="shared" si="666"/>
        <v>-0.99655114022311442</v>
      </c>
      <c r="Z502" s="78">
        <f t="shared" si="686"/>
        <v>-11.82</v>
      </c>
      <c r="AA502" s="75"/>
      <c r="AB502" s="65"/>
      <c r="AC502" s="40"/>
      <c r="AD502" s="31"/>
    </row>
    <row r="503" spans="1:30" ht="12.75" customHeight="1">
      <c r="A503" s="1">
        <v>6395</v>
      </c>
      <c r="B503" s="1">
        <f t="shared" si="664"/>
        <v>-4445</v>
      </c>
      <c r="C503" s="2">
        <v>8.1</v>
      </c>
      <c r="F503" s="18">
        <f t="shared" si="668"/>
        <v>-179.76315880604477</v>
      </c>
      <c r="G503" s="18">
        <f t="shared" si="669"/>
        <v>-170.2154739087492</v>
      </c>
      <c r="H503" s="14">
        <f t="shared" si="684"/>
        <v>21.200000000000003</v>
      </c>
      <c r="I503" s="18">
        <f t="shared" si="687"/>
        <v>23.933333333333337</v>
      </c>
      <c r="J503" s="18">
        <f t="shared" si="688"/>
        <v>31.727777777777778</v>
      </c>
      <c r="K503" s="87">
        <f t="shared" si="698"/>
        <v>-2.7333333333333343</v>
      </c>
      <c r="L503" s="88">
        <f t="shared" si="699"/>
        <v>-10.527777777777775</v>
      </c>
      <c r="P503" s="37">
        <f t="shared" si="670"/>
        <v>2</v>
      </c>
      <c r="Q503" s="40" t="str">
        <f t="shared" si="690"/>
        <v xml:space="preserve"> </v>
      </c>
      <c r="R503" s="40">
        <f t="shared" si="691"/>
        <v>5.0166666666666657</v>
      </c>
      <c r="S503" s="73"/>
      <c r="T503" s="93">
        <f t="shared" si="674"/>
        <v>0.97603656729332944</v>
      </c>
      <c r="U503" s="78">
        <f t="shared" ref="U503" si="734">U502</f>
        <v>2</v>
      </c>
      <c r="V503" s="65">
        <f t="shared" si="677"/>
        <v>0.22739713309055976</v>
      </c>
      <c r="W503" s="65">
        <f t="shared" si="678"/>
        <v>4.99</v>
      </c>
      <c r="X503" s="78">
        <f t="shared" si="682"/>
        <v>0</v>
      </c>
      <c r="Y503" s="78">
        <f t="shared" si="666"/>
        <v>-0.81674153884800416</v>
      </c>
      <c r="Z503" s="78">
        <f t="shared" si="686"/>
        <v>-11.82</v>
      </c>
      <c r="AA503" s="75"/>
      <c r="AB503" s="65"/>
      <c r="AC503" s="40"/>
      <c r="AD503" s="31"/>
    </row>
    <row r="504" spans="1:30" ht="12.75" customHeight="1">
      <c r="A504" s="1">
        <v>6385</v>
      </c>
      <c r="B504" s="1">
        <f t="shared" si="664"/>
        <v>-4435</v>
      </c>
      <c r="C504" s="2">
        <v>14.7</v>
      </c>
      <c r="F504" s="18">
        <f t="shared" si="668"/>
        <v>-160.66778901145156</v>
      </c>
      <c r="G504" s="18">
        <f t="shared" si="669"/>
        <v>-151.12010411415599</v>
      </c>
      <c r="H504" s="14">
        <f t="shared" si="684"/>
        <v>25.4</v>
      </c>
      <c r="I504" s="18">
        <f t="shared" si="687"/>
        <v>27.583333333333332</v>
      </c>
      <c r="J504" s="18">
        <f t="shared" si="688"/>
        <v>31.527777777777779</v>
      </c>
      <c r="K504" s="87">
        <f t="shared" si="698"/>
        <v>-2.1833333333333336</v>
      </c>
      <c r="L504" s="88">
        <f t="shared" si="699"/>
        <v>-6.12777777777778</v>
      </c>
      <c r="P504" s="37">
        <f t="shared" si="670"/>
        <v>3</v>
      </c>
      <c r="Q504" s="40" t="str">
        <f t="shared" si="690"/>
        <v xml:space="preserve"> </v>
      </c>
      <c r="R504" s="40">
        <f t="shared" si="691"/>
        <v>5.0166666666666657</v>
      </c>
      <c r="S504" s="73"/>
      <c r="T504" s="93">
        <f t="shared" si="674"/>
        <v>-0.67647110129525745</v>
      </c>
      <c r="U504" s="78">
        <f t="shared" ref="U504" si="735">U503</f>
        <v>2</v>
      </c>
      <c r="V504" s="65">
        <f t="shared" si="677"/>
        <v>0.99962659914733987</v>
      </c>
      <c r="W504" s="65">
        <f t="shared" si="678"/>
        <v>4.99</v>
      </c>
      <c r="X504" s="78">
        <f t="shared" si="682"/>
        <v>0</v>
      </c>
      <c r="Y504" s="78">
        <f t="shared" si="666"/>
        <v>-0.25476949437479823</v>
      </c>
      <c r="Z504" s="78">
        <f t="shared" si="686"/>
        <v>-11.82</v>
      </c>
      <c r="AA504" s="75"/>
      <c r="AB504" s="65"/>
      <c r="AC504" s="40"/>
      <c r="AD504" s="31"/>
    </row>
    <row r="505" spans="1:30" ht="12.75" customHeight="1">
      <c r="A505" s="1">
        <v>6375</v>
      </c>
      <c r="B505" s="1">
        <f t="shared" si="664"/>
        <v>-4425</v>
      </c>
      <c r="C505" s="2">
        <v>27.7</v>
      </c>
      <c r="F505" s="18">
        <f t="shared" si="668"/>
        <v>-141.57241921685835</v>
      </c>
      <c r="G505" s="18">
        <f t="shared" si="669"/>
        <v>-132.02473431956278</v>
      </c>
      <c r="H505" s="14">
        <f t="shared" si="684"/>
        <v>36.15</v>
      </c>
      <c r="I505" s="18">
        <f t="shared" si="687"/>
        <v>31.399999999999995</v>
      </c>
      <c r="J505" s="18">
        <f t="shared" si="688"/>
        <v>31.133333333333333</v>
      </c>
      <c r="K505" s="87">
        <f t="shared" si="698"/>
        <v>4.7500000000000036</v>
      </c>
      <c r="L505" s="88">
        <f t="shared" si="699"/>
        <v>5.0166666666666657</v>
      </c>
      <c r="P505" s="37">
        <f t="shared" si="670"/>
        <v>4</v>
      </c>
      <c r="Q505" s="40" t="str">
        <f t="shared" si="690"/>
        <v xml:space="preserve"> </v>
      </c>
      <c r="R505" s="40">
        <f t="shared" si="691"/>
        <v>8.5944444444444414</v>
      </c>
      <c r="S505" s="73"/>
      <c r="T505" s="93">
        <f t="shared" si="674"/>
        <v>-0.29956546599811246</v>
      </c>
      <c r="U505" s="78">
        <f t="shared" ref="U505" si="736">U504</f>
        <v>2</v>
      </c>
      <c r="V505" s="65">
        <f t="shared" si="677"/>
        <v>0.17385890498845044</v>
      </c>
      <c r="W505" s="65">
        <f t="shared" si="678"/>
        <v>4.99</v>
      </c>
      <c r="X505" s="78">
        <f t="shared" si="682"/>
        <v>0</v>
      </c>
      <c r="Y505" s="78">
        <f t="shared" si="666"/>
        <v>0.42641202796391203</v>
      </c>
      <c r="Z505" s="78">
        <f t="shared" si="686"/>
        <v>-11.82</v>
      </c>
      <c r="AA505" s="75"/>
      <c r="AB505" s="65"/>
      <c r="AC505" s="40"/>
      <c r="AD505" s="31"/>
    </row>
    <row r="506" spans="1:30" ht="12.75" customHeight="1">
      <c r="A506" s="1">
        <v>6365</v>
      </c>
      <c r="B506" s="1">
        <f t="shared" si="664"/>
        <v>-4415</v>
      </c>
      <c r="C506" s="2">
        <v>35.4</v>
      </c>
      <c r="F506" s="18">
        <f t="shared" si="668"/>
        <v>-122.47704942226515</v>
      </c>
      <c r="G506" s="18">
        <f t="shared" si="669"/>
        <v>-112.92936452496959</v>
      </c>
      <c r="H506" s="14">
        <f t="shared" si="684"/>
        <v>32.65</v>
      </c>
      <c r="I506" s="18">
        <f t="shared" si="687"/>
        <v>33.75</v>
      </c>
      <c r="J506" s="18">
        <f t="shared" si="688"/>
        <v>30.261111111111106</v>
      </c>
      <c r="K506" s="87">
        <f t="shared" si="698"/>
        <v>-1.1000000000000014</v>
      </c>
      <c r="L506" s="88">
        <f t="shared" si="699"/>
        <v>2.3888888888888928</v>
      </c>
      <c r="P506" s="37">
        <f t="shared" si="670"/>
        <v>5</v>
      </c>
      <c r="Q506" s="40" t="str">
        <f t="shared" si="690"/>
        <v xml:space="preserve"> </v>
      </c>
      <c r="R506" s="40">
        <f t="shared" si="691"/>
        <v>8.5944444444444414</v>
      </c>
      <c r="S506" s="73"/>
      <c r="T506" s="93">
        <f t="shared" si="674"/>
        <v>0.9760365672933341</v>
      </c>
      <c r="U506" s="78">
        <f t="shared" ref="U506" si="737">U505</f>
        <v>2</v>
      </c>
      <c r="V506" s="65">
        <f t="shared" si="677"/>
        <v>-0.9298386048503593</v>
      </c>
      <c r="W506" s="65">
        <f t="shared" si="678"/>
        <v>4.99</v>
      </c>
      <c r="X506" s="78">
        <f t="shared" si="682"/>
        <v>0</v>
      </c>
      <c r="Y506" s="78">
        <f t="shared" si="666"/>
        <v>0.9080706233764968</v>
      </c>
      <c r="Z506" s="78">
        <f t="shared" si="686"/>
        <v>-11.82</v>
      </c>
      <c r="AA506" s="75"/>
      <c r="AB506" s="65"/>
      <c r="AC506" s="40"/>
      <c r="AD506" s="31"/>
    </row>
    <row r="507" spans="1:30" ht="12.75" customHeight="1">
      <c r="A507" s="1">
        <v>6355</v>
      </c>
      <c r="B507" s="1">
        <f t="shared" si="664"/>
        <v>-4405</v>
      </c>
      <c r="C507" s="2">
        <v>29</v>
      </c>
      <c r="F507" s="18">
        <f t="shared" si="668"/>
        <v>-103.38167962767196</v>
      </c>
      <c r="G507" s="18">
        <f t="shared" si="669"/>
        <v>-93.833994730376389</v>
      </c>
      <c r="H507" s="14">
        <f t="shared" si="684"/>
        <v>32.450000000000003</v>
      </c>
      <c r="I507" s="18">
        <f t="shared" si="687"/>
        <v>35.266666666666666</v>
      </c>
      <c r="J507" s="18">
        <f t="shared" si="688"/>
        <v>31.061111111111114</v>
      </c>
      <c r="K507" s="87">
        <f t="shared" si="698"/>
        <v>-2.8166666666666629</v>
      </c>
      <c r="L507" s="88">
        <f t="shared" si="699"/>
        <v>1.3888888888888893</v>
      </c>
      <c r="P507" s="37">
        <f t="shared" si="670"/>
        <v>6</v>
      </c>
      <c r="Q507" s="40" t="str">
        <f t="shared" si="690"/>
        <v xml:space="preserve"> </v>
      </c>
      <c r="R507" s="40">
        <f t="shared" si="691"/>
        <v>8.5944444444444414</v>
      </c>
      <c r="S507" s="73"/>
      <c r="T507" s="93">
        <f t="shared" si="674"/>
        <v>-0.67647110129519972</v>
      </c>
      <c r="U507" s="78">
        <f t="shared" ref="U507" si="738">U506</f>
        <v>2</v>
      </c>
      <c r="V507" s="65">
        <f t="shared" si="677"/>
        <v>-0.54710162877490076</v>
      </c>
      <c r="W507" s="65">
        <f t="shared" si="678"/>
        <v>4.99</v>
      </c>
      <c r="X507" s="78">
        <f t="shared" si="682"/>
        <v>0</v>
      </c>
      <c r="Y507" s="78">
        <f t="shared" si="666"/>
        <v>0.96483288203039619</v>
      </c>
      <c r="Z507" s="78">
        <f t="shared" si="686"/>
        <v>-11.82</v>
      </c>
      <c r="AA507" s="75"/>
      <c r="AB507" s="65"/>
      <c r="AC507" s="40"/>
      <c r="AD507" s="31"/>
    </row>
    <row r="508" spans="1:30" ht="12.75" customHeight="1">
      <c r="A508" s="1">
        <v>6345</v>
      </c>
      <c r="B508" s="1">
        <f t="shared" si="664"/>
        <v>-4395</v>
      </c>
      <c r="C508" s="2">
        <v>26.5</v>
      </c>
      <c r="F508" s="18">
        <f t="shared" si="668"/>
        <v>-84.286309833078761</v>
      </c>
      <c r="G508" s="18">
        <f t="shared" si="669"/>
        <v>-74.738624935783193</v>
      </c>
      <c r="H508" s="14">
        <f t="shared" si="684"/>
        <v>40.700000000000003</v>
      </c>
      <c r="I508" s="18">
        <f t="shared" si="687"/>
        <v>36.033333333333339</v>
      </c>
      <c r="J508" s="18">
        <f t="shared" si="688"/>
        <v>32.105555555555561</v>
      </c>
      <c r="K508" s="87">
        <f t="shared" si="698"/>
        <v>4.6666666666666643</v>
      </c>
      <c r="L508" s="88">
        <f t="shared" si="699"/>
        <v>8.5944444444444414</v>
      </c>
      <c r="P508" s="37">
        <f t="shared" si="670"/>
        <v>7</v>
      </c>
      <c r="Q508" s="40">
        <f t="shared" si="690"/>
        <v>8.5944444444444414</v>
      </c>
      <c r="R508" s="40">
        <f t="shared" si="691"/>
        <v>8.5944444444444414</v>
      </c>
      <c r="S508" s="73"/>
      <c r="T508" s="93">
        <f t="shared" si="674"/>
        <v>-0.29956546599810591</v>
      </c>
      <c r="U508" s="78">
        <f t="shared" ref="U508" si="739">U507</f>
        <v>2</v>
      </c>
      <c r="V508" s="65">
        <f t="shared" si="677"/>
        <v>0.71022877036214371</v>
      </c>
      <c r="W508" s="65">
        <f t="shared" si="678"/>
        <v>4.99</v>
      </c>
      <c r="X508" s="78">
        <f t="shared" si="682"/>
        <v>0</v>
      </c>
      <c r="Y508" s="78">
        <f t="shared" si="666"/>
        <v>0.57013911225920544</v>
      </c>
      <c r="Z508" s="78">
        <f t="shared" si="686"/>
        <v>-11.82</v>
      </c>
      <c r="AA508" s="75"/>
      <c r="AB508" s="65"/>
      <c r="AC508" s="40"/>
      <c r="AD508" s="31"/>
    </row>
    <row r="509" spans="1:30" ht="12.75" customHeight="1">
      <c r="A509" s="1">
        <v>6335</v>
      </c>
      <c r="B509" s="1">
        <f t="shared" si="664"/>
        <v>-4385</v>
      </c>
      <c r="C509" s="2">
        <v>32.700000000000003</v>
      </c>
      <c r="F509" s="18">
        <f t="shared" si="668"/>
        <v>-65.190940038485564</v>
      </c>
      <c r="G509" s="18">
        <f t="shared" si="669"/>
        <v>-55.643255141189996</v>
      </c>
      <c r="H509" s="14">
        <f t="shared" si="684"/>
        <v>34.950000000000003</v>
      </c>
      <c r="I509" s="18">
        <f t="shared" si="687"/>
        <v>33.1</v>
      </c>
      <c r="J509" s="18">
        <f t="shared" si="688"/>
        <v>32.166666666666664</v>
      </c>
      <c r="K509" s="87">
        <f t="shared" si="698"/>
        <v>1.8500000000000014</v>
      </c>
      <c r="L509" s="88">
        <f t="shared" si="699"/>
        <v>2.7833333333333385</v>
      </c>
      <c r="P509" s="37">
        <f t="shared" si="670"/>
        <v>8</v>
      </c>
      <c r="Q509" s="40" t="str">
        <f t="shared" si="690"/>
        <v xml:space="preserve"> </v>
      </c>
      <c r="R509" s="40">
        <f t="shared" si="691"/>
        <v>8.5944444444444414</v>
      </c>
      <c r="S509" s="73"/>
      <c r="T509" s="93">
        <f t="shared" si="674"/>
        <v>0.97603656729333266</v>
      </c>
      <c r="U509" s="78">
        <f t="shared" ref="U509" si="740">U508</f>
        <v>2</v>
      </c>
      <c r="V509" s="65">
        <f t="shared" si="677"/>
        <v>0.83219166416238088</v>
      </c>
      <c r="W509" s="65">
        <f t="shared" si="678"/>
        <v>4.99</v>
      </c>
      <c r="X509" s="78">
        <f t="shared" si="682"/>
        <v>0</v>
      </c>
      <c r="Y509" s="78">
        <f t="shared" si="666"/>
        <v>-9.1329084528488841E-2</v>
      </c>
      <c r="Z509" s="78">
        <f t="shared" si="686"/>
        <v>-11.82</v>
      </c>
      <c r="AA509" s="75"/>
      <c r="AB509" s="65"/>
      <c r="AC509" s="40"/>
      <c r="AD509" s="31"/>
    </row>
    <row r="510" spans="1:30" ht="12.75" customHeight="1">
      <c r="A510" s="1">
        <v>6325</v>
      </c>
      <c r="B510" s="1">
        <f t="shared" si="664"/>
        <v>-4375</v>
      </c>
      <c r="C510" s="2">
        <v>32.6</v>
      </c>
      <c r="F510" s="18">
        <f t="shared" si="668"/>
        <v>-46.095570243892368</v>
      </c>
      <c r="G510" s="18">
        <f t="shared" si="669"/>
        <v>-36.5478853465968</v>
      </c>
      <c r="H510" s="14">
        <f t="shared" si="684"/>
        <v>23.65</v>
      </c>
      <c r="I510" s="18">
        <f t="shared" si="687"/>
        <v>30.333333333333332</v>
      </c>
      <c r="J510" s="18">
        <f t="shared" si="688"/>
        <v>31.577777777777783</v>
      </c>
      <c r="K510" s="87">
        <f t="shared" si="698"/>
        <v>-6.6833333333333336</v>
      </c>
      <c r="L510" s="88">
        <f t="shared" si="699"/>
        <v>-7.9277777777777843</v>
      </c>
      <c r="P510" s="37">
        <f t="shared" si="670"/>
        <v>9</v>
      </c>
      <c r="Q510" s="40" t="str">
        <f t="shared" si="690"/>
        <v xml:space="preserve"> </v>
      </c>
      <c r="R510" s="40">
        <f t="shared" si="691"/>
        <v>8.5944444444444414</v>
      </c>
      <c r="S510" s="73"/>
      <c r="T510" s="93">
        <f t="shared" si="674"/>
        <v>-0.6764711012952257</v>
      </c>
      <c r="U510" s="78">
        <f t="shared" ref="U510" si="741">U509</f>
        <v>2</v>
      </c>
      <c r="V510" s="65">
        <f t="shared" si="677"/>
        <v>-0.37618210696904619</v>
      </c>
      <c r="W510" s="65">
        <f t="shared" si="678"/>
        <v>4.99</v>
      </c>
      <c r="X510" s="78">
        <f t="shared" si="682"/>
        <v>0</v>
      </c>
      <c r="Y510" s="78">
        <f t="shared" si="666"/>
        <v>-0.71006338765559007</v>
      </c>
      <c r="Z510" s="78">
        <f t="shared" si="686"/>
        <v>-11.82</v>
      </c>
      <c r="AA510" s="75"/>
      <c r="AB510" s="65"/>
      <c r="AC510" s="40"/>
      <c r="AD510" s="31"/>
    </row>
    <row r="511" spans="1:30" ht="12.75" customHeight="1">
      <c r="A511" s="1">
        <v>6315</v>
      </c>
      <c r="B511" s="1">
        <f t="shared" si="664"/>
        <v>-4365</v>
      </c>
      <c r="C511" s="2">
        <v>22.4</v>
      </c>
      <c r="F511" s="18">
        <f t="shared" si="668"/>
        <v>-27.000200449299168</v>
      </c>
      <c r="G511" s="18">
        <f t="shared" si="669"/>
        <v>-17.4525155520036</v>
      </c>
      <c r="H511" s="14">
        <f t="shared" si="684"/>
        <v>32.4</v>
      </c>
      <c r="I511" s="18">
        <f t="shared" si="687"/>
        <v>28.883333333333336</v>
      </c>
      <c r="J511" s="18">
        <f t="shared" si="688"/>
        <v>30.855555555555554</v>
      </c>
      <c r="K511" s="87">
        <f t="shared" si="698"/>
        <v>3.5166666666666622</v>
      </c>
      <c r="L511" s="88">
        <f t="shared" si="699"/>
        <v>1.5444444444444443</v>
      </c>
      <c r="P511" s="37">
        <f t="shared" si="670"/>
        <v>1</v>
      </c>
      <c r="Q511" s="40" t="str">
        <f t="shared" si="690"/>
        <v xml:space="preserve"> </v>
      </c>
      <c r="R511" s="40">
        <f t="shared" si="691"/>
        <v>8.5944444444444414</v>
      </c>
      <c r="S511" s="73"/>
      <c r="T511" s="93">
        <f t="shared" si="674"/>
        <v>-0.29956546599809936</v>
      </c>
      <c r="U511" s="78">
        <f t="shared" ref="U511" si="742">U510</f>
        <v>2</v>
      </c>
      <c r="V511" s="65">
        <f t="shared" si="677"/>
        <v>-0.98319339017424601</v>
      </c>
      <c r="W511" s="65">
        <f t="shared" si="678"/>
        <v>4.99</v>
      </c>
      <c r="X511" s="78">
        <f t="shared" si="682"/>
        <v>0</v>
      </c>
      <c r="Y511" s="78">
        <f t="shared" si="666"/>
        <v>-0.99655114022311497</v>
      </c>
      <c r="Z511" s="78">
        <f t="shared" si="686"/>
        <v>-11.82</v>
      </c>
      <c r="AA511" s="75"/>
      <c r="AB511" s="65"/>
      <c r="AC511" s="40"/>
      <c r="AD511" s="31"/>
    </row>
    <row r="512" spans="1:30" ht="12.75" customHeight="1">
      <c r="A512" s="1">
        <v>6305</v>
      </c>
      <c r="B512" s="1">
        <f t="shared" si="664"/>
        <v>-4355</v>
      </c>
      <c r="C512" s="2">
        <v>13.5</v>
      </c>
      <c r="F512" s="18">
        <f t="shared" si="668"/>
        <v>-7.9048306547059681</v>
      </c>
      <c r="G512" s="18">
        <f t="shared" si="669"/>
        <v>1.6428542425895998</v>
      </c>
      <c r="H512" s="14">
        <f t="shared" si="684"/>
        <v>30.6</v>
      </c>
      <c r="I512" s="18">
        <f t="shared" si="687"/>
        <v>29.650000000000002</v>
      </c>
      <c r="J512" s="18">
        <f t="shared" si="688"/>
        <v>29.388888888888889</v>
      </c>
      <c r="K512" s="87">
        <f t="shared" si="698"/>
        <v>0.94999999999999929</v>
      </c>
      <c r="L512" s="88">
        <f t="shared" si="699"/>
        <v>1.2111111111111121</v>
      </c>
      <c r="P512" s="37">
        <f t="shared" si="670"/>
        <v>2</v>
      </c>
      <c r="Q512" s="40" t="str">
        <f t="shared" si="690"/>
        <v xml:space="preserve"> </v>
      </c>
      <c r="R512" s="40">
        <f t="shared" si="691"/>
        <v>3.8944444444444422</v>
      </c>
      <c r="S512" s="73"/>
      <c r="T512" s="93">
        <f t="shared" si="674"/>
        <v>0.9760365672933311</v>
      </c>
      <c r="U512" s="78">
        <f t="shared" ref="U512" si="743">U511</f>
        <v>2</v>
      </c>
      <c r="V512" s="65">
        <f t="shared" si="677"/>
        <v>-1.8477543687752038E-2</v>
      </c>
      <c r="W512" s="65">
        <f t="shared" si="678"/>
        <v>4.99</v>
      </c>
      <c r="X512" s="78">
        <f t="shared" si="682"/>
        <v>0</v>
      </c>
      <c r="Y512" s="78">
        <f t="shared" si="666"/>
        <v>-0.81674153884800837</v>
      </c>
      <c r="Z512" s="78">
        <f t="shared" si="686"/>
        <v>-11.82</v>
      </c>
      <c r="AA512" s="75"/>
      <c r="AB512" s="65"/>
      <c r="AC512" s="40"/>
      <c r="AD512" s="31"/>
    </row>
    <row r="513" spans="1:30" ht="12.75" customHeight="1">
      <c r="A513" s="1">
        <v>6295</v>
      </c>
      <c r="B513" s="1">
        <f t="shared" si="664"/>
        <v>-4345</v>
      </c>
      <c r="C513" s="2">
        <v>7.5</v>
      </c>
      <c r="F513" s="18">
        <f t="shared" si="668"/>
        <v>11.190539139887232</v>
      </c>
      <c r="G513" s="18">
        <f t="shared" si="669"/>
        <v>20.7382240371828</v>
      </c>
      <c r="H513" s="14">
        <f t="shared" si="684"/>
        <v>25.950000000000003</v>
      </c>
      <c r="I513" s="18">
        <f t="shared" si="687"/>
        <v>29.133333333333336</v>
      </c>
      <c r="J513" s="18">
        <f t="shared" si="688"/>
        <v>28.18888888888889</v>
      </c>
      <c r="K513" s="87">
        <f t="shared" si="698"/>
        <v>-3.1833333333333336</v>
      </c>
      <c r="L513" s="88">
        <f t="shared" si="699"/>
        <v>-2.2388888888888872</v>
      </c>
      <c r="P513" s="37">
        <f t="shared" si="670"/>
        <v>3</v>
      </c>
      <c r="Q513" s="40" t="str">
        <f t="shared" si="690"/>
        <v xml:space="preserve"> </v>
      </c>
      <c r="R513" s="40">
        <f t="shared" si="691"/>
        <v>3.8944444444444422</v>
      </c>
      <c r="S513" s="73"/>
      <c r="T513" s="93">
        <f t="shared" si="674"/>
        <v>-0.67647110129523069</v>
      </c>
      <c r="U513" s="78">
        <f t="shared" ref="U513" si="744">U512</f>
        <v>2</v>
      </c>
      <c r="V513" s="65">
        <f t="shared" si="677"/>
        <v>0.97577639468822341</v>
      </c>
      <c r="W513" s="65">
        <f t="shared" si="678"/>
        <v>4.99</v>
      </c>
      <c r="X513" s="78">
        <f t="shared" si="682"/>
        <v>0</v>
      </c>
      <c r="Y513" s="78">
        <f t="shared" si="666"/>
        <v>-0.25476949437480534</v>
      </c>
      <c r="Z513" s="78">
        <f t="shared" si="686"/>
        <v>-11.82</v>
      </c>
      <c r="AA513" s="75"/>
      <c r="AB513" s="65"/>
      <c r="AC513" s="40"/>
      <c r="AD513" s="31"/>
    </row>
    <row r="514" spans="1:30" ht="12.75" customHeight="1">
      <c r="A514" s="1">
        <v>6285</v>
      </c>
      <c r="B514" s="1">
        <f t="shared" ref="B514:B577" si="745">1950-A514</f>
        <v>-4335</v>
      </c>
      <c r="C514" s="2">
        <v>2</v>
      </c>
      <c r="F514" s="18">
        <f t="shared" si="668"/>
        <v>30.285908934480432</v>
      </c>
      <c r="G514" s="18">
        <f t="shared" si="669"/>
        <v>39.833593831776</v>
      </c>
      <c r="H514" s="14">
        <f t="shared" si="684"/>
        <v>30.85</v>
      </c>
      <c r="I514" s="18">
        <f t="shared" si="687"/>
        <v>27.650000000000002</v>
      </c>
      <c r="J514" s="18">
        <f t="shared" si="688"/>
        <v>26.955555555555559</v>
      </c>
      <c r="K514" s="87">
        <f t="shared" si="698"/>
        <v>3.1999999999999993</v>
      </c>
      <c r="L514" s="88">
        <f t="shared" si="699"/>
        <v>3.8944444444444422</v>
      </c>
      <c r="P514" s="37">
        <f t="shared" si="670"/>
        <v>4</v>
      </c>
      <c r="Q514" s="40" t="str">
        <f t="shared" si="690"/>
        <v xml:space="preserve"> </v>
      </c>
      <c r="R514" s="40">
        <f t="shared" si="691"/>
        <v>5.1166666666666671</v>
      </c>
      <c r="S514" s="73"/>
      <c r="T514" s="93">
        <f t="shared" si="674"/>
        <v>-0.29956546599809281</v>
      </c>
      <c r="U514" s="78">
        <f t="shared" ref="U514" si="746">U513</f>
        <v>2</v>
      </c>
      <c r="V514" s="65">
        <f t="shared" si="677"/>
        <v>0.4101599684227098</v>
      </c>
      <c r="W514" s="65">
        <f t="shared" si="678"/>
        <v>4.99</v>
      </c>
      <c r="X514" s="78">
        <f t="shared" si="682"/>
        <v>0</v>
      </c>
      <c r="Y514" s="78">
        <f t="shared" ref="Y514:Y577" si="747" xml:space="preserve"> SIN((2*PI()*(G514-2000+Z514)/171.858328151339) + 3.421821408)</f>
        <v>0.42641202796390537</v>
      </c>
      <c r="Z514" s="78">
        <f t="shared" si="686"/>
        <v>-11.82</v>
      </c>
      <c r="AA514" s="75"/>
      <c r="AB514" s="65"/>
      <c r="AC514" s="40"/>
      <c r="AD514" s="31"/>
    </row>
    <row r="515" spans="1:30" ht="12.75" customHeight="1">
      <c r="A515" s="1">
        <v>6275</v>
      </c>
      <c r="B515" s="1">
        <f t="shared" si="745"/>
        <v>-4325</v>
      </c>
      <c r="C515" s="2">
        <v>-0.5</v>
      </c>
      <c r="F515" s="18">
        <f t="shared" si="668"/>
        <v>49.381278729073628</v>
      </c>
      <c r="G515" s="18">
        <f t="shared" si="669"/>
        <v>58.928963626369196</v>
      </c>
      <c r="H515" s="14">
        <f t="shared" si="684"/>
        <v>26.15</v>
      </c>
      <c r="I515" s="18">
        <f t="shared" si="687"/>
        <v>25.416666666666668</v>
      </c>
      <c r="J515" s="18">
        <f t="shared" si="688"/>
        <v>25.927777777777781</v>
      </c>
      <c r="K515" s="87">
        <f t="shared" si="698"/>
        <v>0.73333333333333073</v>
      </c>
      <c r="L515" s="88">
        <f t="shared" si="699"/>
        <v>0.22222222222221788</v>
      </c>
      <c r="P515" s="37">
        <f t="shared" si="670"/>
        <v>5</v>
      </c>
      <c r="Q515" s="40" t="str">
        <f t="shared" si="690"/>
        <v xml:space="preserve"> </v>
      </c>
      <c r="R515" s="40">
        <f t="shared" si="691"/>
        <v>5.1166666666666671</v>
      </c>
      <c r="S515" s="73"/>
      <c r="T515" s="93">
        <f t="shared" si="674"/>
        <v>0.97603656729332966</v>
      </c>
      <c r="U515" s="78">
        <f t="shared" ref="U515" si="748">U514</f>
        <v>2</v>
      </c>
      <c r="V515" s="65">
        <f t="shared" si="677"/>
        <v>-0.81113575382464542</v>
      </c>
      <c r="W515" s="65">
        <f t="shared" si="678"/>
        <v>4.99</v>
      </c>
      <c r="X515" s="78">
        <f t="shared" si="682"/>
        <v>0</v>
      </c>
      <c r="Y515" s="78">
        <f t="shared" si="747"/>
        <v>0.90807062337649369</v>
      </c>
      <c r="Z515" s="78">
        <f t="shared" si="686"/>
        <v>-11.82</v>
      </c>
      <c r="AA515" s="75"/>
      <c r="AB515" s="65"/>
      <c r="AC515" s="40"/>
      <c r="AD515" s="31"/>
    </row>
    <row r="516" spans="1:30" ht="12.75" customHeight="1">
      <c r="A516" s="1">
        <v>6265</v>
      </c>
      <c r="B516" s="1">
        <f t="shared" si="745"/>
        <v>-4315</v>
      </c>
      <c r="C516" s="2">
        <v>2.6</v>
      </c>
      <c r="F516" s="18">
        <f t="shared" ref="F516:F579" si="749">F515 + 19.0953697945932</f>
        <v>68.476648523666825</v>
      </c>
      <c r="G516" s="18">
        <f t="shared" ref="G516:G579" si="750">G515 + 19.0953697945932</f>
        <v>78.024333420962392</v>
      </c>
      <c r="H516" s="14">
        <f t="shared" si="684"/>
        <v>19.25</v>
      </c>
      <c r="I516" s="18">
        <f t="shared" si="687"/>
        <v>25.099999999999998</v>
      </c>
      <c r="J516" s="18">
        <f t="shared" si="688"/>
        <v>24.933333333333334</v>
      </c>
      <c r="K516" s="87">
        <f t="shared" si="698"/>
        <v>-5.8499999999999979</v>
      </c>
      <c r="L516" s="88">
        <f t="shared" si="699"/>
        <v>-5.6833333333333336</v>
      </c>
      <c r="P516" s="37">
        <f t="shared" ref="P516:P579" si="751">IF(P515=9, 1, P515+1)</f>
        <v>6</v>
      </c>
      <c r="Q516" s="40" t="str">
        <f t="shared" si="690"/>
        <v xml:space="preserve"> </v>
      </c>
      <c r="R516" s="40">
        <f t="shared" si="691"/>
        <v>5.1166666666666671</v>
      </c>
      <c r="S516" s="73"/>
      <c r="T516" s="93">
        <f t="shared" si="674"/>
        <v>-0.6764711012952358</v>
      </c>
      <c r="U516" s="78">
        <f t="shared" ref="U516" si="752">U515</f>
        <v>2</v>
      </c>
      <c r="V516" s="65">
        <f t="shared" si="677"/>
        <v>-0.73575466468380124</v>
      </c>
      <c r="W516" s="65">
        <f t="shared" si="678"/>
        <v>4.99</v>
      </c>
      <c r="X516" s="78">
        <f t="shared" si="682"/>
        <v>0</v>
      </c>
      <c r="Y516" s="78">
        <f t="shared" si="747"/>
        <v>0.96483288203039441</v>
      </c>
      <c r="Z516" s="78">
        <f t="shared" si="686"/>
        <v>-11.82</v>
      </c>
      <c r="AA516" s="75"/>
      <c r="AB516" s="65"/>
      <c r="AC516" s="40"/>
      <c r="AD516" s="31"/>
    </row>
    <row r="517" spans="1:30" ht="12.75" customHeight="1">
      <c r="A517" s="1">
        <v>6255</v>
      </c>
      <c r="B517" s="1">
        <f t="shared" si="745"/>
        <v>-4305</v>
      </c>
      <c r="C517" s="2">
        <v>10.7</v>
      </c>
      <c r="F517" s="18">
        <f t="shared" si="749"/>
        <v>87.572018318260021</v>
      </c>
      <c r="G517" s="18">
        <f t="shared" si="750"/>
        <v>97.119703215555589</v>
      </c>
      <c r="H517" s="14">
        <f t="shared" si="684"/>
        <v>29.9</v>
      </c>
      <c r="I517" s="18">
        <f t="shared" si="687"/>
        <v>24.333333333333332</v>
      </c>
      <c r="J517" s="18">
        <f t="shared" si="688"/>
        <v>24.783333333333331</v>
      </c>
      <c r="K517" s="87">
        <f t="shared" si="698"/>
        <v>5.5666666666666664</v>
      </c>
      <c r="L517" s="88">
        <f t="shared" si="699"/>
        <v>5.1166666666666671</v>
      </c>
      <c r="P517" s="37">
        <f t="shared" si="751"/>
        <v>7</v>
      </c>
      <c r="Q517" s="40">
        <f t="shared" si="690"/>
        <v>5.1166666666666671</v>
      </c>
      <c r="R517" s="40">
        <f t="shared" si="691"/>
        <v>5.1166666666666671</v>
      </c>
      <c r="S517" s="73"/>
      <c r="T517" s="93">
        <f t="shared" si="674"/>
        <v>-0.29956546599808626</v>
      </c>
      <c r="U517" s="78">
        <f t="shared" ref="U517" si="753">U516</f>
        <v>2</v>
      </c>
      <c r="V517" s="65">
        <f t="shared" si="677"/>
        <v>0.51579947325650777</v>
      </c>
      <c r="W517" s="65">
        <f t="shared" si="678"/>
        <v>4.99</v>
      </c>
      <c r="X517" s="78">
        <f t="shared" si="682"/>
        <v>0</v>
      </c>
      <c r="Y517" s="78">
        <f t="shared" si="747"/>
        <v>0.57013911225921143</v>
      </c>
      <c r="Z517" s="78">
        <f t="shared" si="686"/>
        <v>-11.82</v>
      </c>
      <c r="AA517" s="75"/>
      <c r="AB517" s="65"/>
      <c r="AC517" s="40"/>
      <c r="AD517" s="31"/>
    </row>
    <row r="518" spans="1:30" ht="12.75" customHeight="1">
      <c r="A518" s="1">
        <v>6245</v>
      </c>
      <c r="B518" s="1">
        <f t="shared" si="745"/>
        <v>-4295</v>
      </c>
      <c r="C518" s="2">
        <v>20.6</v>
      </c>
      <c r="F518" s="18">
        <f t="shared" si="749"/>
        <v>106.66738811285322</v>
      </c>
      <c r="G518" s="18">
        <f t="shared" si="750"/>
        <v>116.21507301014879</v>
      </c>
      <c r="H518" s="14">
        <f t="shared" si="684"/>
        <v>23.85</v>
      </c>
      <c r="I518" s="18">
        <f t="shared" si="687"/>
        <v>22.716666666666669</v>
      </c>
      <c r="J518" s="18">
        <f t="shared" si="688"/>
        <v>26</v>
      </c>
      <c r="K518" s="87">
        <f t="shared" si="698"/>
        <v>1.1333333333333329</v>
      </c>
      <c r="L518" s="88">
        <f t="shared" si="699"/>
        <v>-2.1499999999999986</v>
      </c>
      <c r="P518" s="37">
        <f t="shared" si="751"/>
        <v>8</v>
      </c>
      <c r="Q518" s="40" t="str">
        <f t="shared" si="690"/>
        <v xml:space="preserve"> </v>
      </c>
      <c r="R518" s="40">
        <f t="shared" si="691"/>
        <v>5.1166666666666671</v>
      </c>
      <c r="S518" s="73"/>
      <c r="T518" s="93">
        <f t="shared" si="674"/>
        <v>0.97603656729332822</v>
      </c>
      <c r="U518" s="78">
        <f t="shared" ref="U518" si="754">U517</f>
        <v>2</v>
      </c>
      <c r="V518" s="65">
        <f t="shared" si="677"/>
        <v>0.9427996285319733</v>
      </c>
      <c r="W518" s="65">
        <f t="shared" si="678"/>
        <v>4.99</v>
      </c>
      <c r="X518" s="78">
        <f t="shared" si="682"/>
        <v>0</v>
      </c>
      <c r="Y518" s="78">
        <f t="shared" si="747"/>
        <v>-9.1329084528481513E-2</v>
      </c>
      <c r="Z518" s="78">
        <f t="shared" si="686"/>
        <v>-11.82</v>
      </c>
      <c r="AA518" s="75"/>
      <c r="AB518" s="65"/>
      <c r="AC518" s="40"/>
      <c r="AD518" s="31"/>
    </row>
    <row r="519" spans="1:30" ht="12.75" customHeight="1">
      <c r="A519" s="1">
        <v>6235</v>
      </c>
      <c r="B519" s="1">
        <f t="shared" si="745"/>
        <v>-4285</v>
      </c>
      <c r="C519" s="2">
        <v>29.5</v>
      </c>
      <c r="F519" s="18">
        <f t="shared" si="749"/>
        <v>125.76275790744641</v>
      </c>
      <c r="G519" s="18">
        <f t="shared" si="750"/>
        <v>135.310442804742</v>
      </c>
      <c r="H519" s="14">
        <f t="shared" si="684"/>
        <v>14.4</v>
      </c>
      <c r="I519" s="18">
        <f t="shared" si="687"/>
        <v>20.566666666666666</v>
      </c>
      <c r="J519" s="18">
        <f t="shared" si="688"/>
        <v>26.561111111111114</v>
      </c>
      <c r="K519" s="87">
        <f t="shared" si="698"/>
        <v>-6.1666666666666661</v>
      </c>
      <c r="L519" s="88">
        <f t="shared" si="699"/>
        <v>-12.161111111111113</v>
      </c>
      <c r="P519" s="37">
        <f t="shared" si="751"/>
        <v>9</v>
      </c>
      <c r="Q519" s="40" t="str">
        <f t="shared" si="690"/>
        <v xml:space="preserve"> </v>
      </c>
      <c r="R519" s="40">
        <f t="shared" si="691"/>
        <v>11.838888888888896</v>
      </c>
      <c r="S519" s="73"/>
      <c r="T519" s="93">
        <f t="shared" ref="T519:T582" si="755" xml:space="preserve"> SIN((2*PI()*(G519-2000+U519)/57.2861093837796) + 0.840686201)</f>
        <v>-0.67647110129521992</v>
      </c>
      <c r="U519" s="78">
        <f t="shared" ref="U519" si="756">U518</f>
        <v>2</v>
      </c>
      <c r="V519" s="65">
        <f t="shared" si="677"/>
        <v>-0.13735411779104403</v>
      </c>
      <c r="W519" s="65">
        <f t="shared" si="678"/>
        <v>4.99</v>
      </c>
      <c r="X519" s="78">
        <f t="shared" si="682"/>
        <v>0</v>
      </c>
      <c r="Y519" s="78">
        <f t="shared" si="747"/>
        <v>-0.71006338765558497</v>
      </c>
      <c r="Z519" s="78">
        <f t="shared" si="686"/>
        <v>-11.82</v>
      </c>
      <c r="AA519" s="75"/>
      <c r="AB519" s="65"/>
      <c r="AC519" s="40"/>
      <c r="AD519" s="31"/>
    </row>
    <row r="520" spans="1:30" ht="12.75" customHeight="1">
      <c r="A520" s="1">
        <v>6225</v>
      </c>
      <c r="B520" s="1">
        <f t="shared" si="745"/>
        <v>-4275</v>
      </c>
      <c r="C520" s="2">
        <v>34</v>
      </c>
      <c r="F520" s="18">
        <f t="shared" si="749"/>
        <v>144.85812770203961</v>
      </c>
      <c r="G520" s="18">
        <f t="shared" si="750"/>
        <v>154.40581259933521</v>
      </c>
      <c r="H520" s="14">
        <f t="shared" si="684"/>
        <v>23.45</v>
      </c>
      <c r="I520" s="18">
        <f t="shared" si="687"/>
        <v>22.366666666666664</v>
      </c>
      <c r="J520" s="18">
        <f t="shared" si="688"/>
        <v>26.594444444444449</v>
      </c>
      <c r="K520" s="87">
        <f t="shared" si="698"/>
        <v>1.0833333333333357</v>
      </c>
      <c r="L520" s="88">
        <f t="shared" si="699"/>
        <v>-3.1444444444444493</v>
      </c>
      <c r="P520" s="37">
        <f t="shared" si="751"/>
        <v>1</v>
      </c>
      <c r="Q520" s="40" t="str">
        <f t="shared" si="690"/>
        <v xml:space="preserve"> </v>
      </c>
      <c r="R520" s="40">
        <f t="shared" si="691"/>
        <v>11.838888888888896</v>
      </c>
      <c r="S520" s="73"/>
      <c r="T520" s="93">
        <f t="shared" si="755"/>
        <v>-0.29956546599810685</v>
      </c>
      <c r="U520" s="78">
        <f t="shared" ref="U520" si="757">U519</f>
        <v>2</v>
      </c>
      <c r="V520" s="65">
        <f t="shared" ref="V520:V583" si="758" xml:space="preserve"> SIN((2*PI()*(G520-2000+X520)/87.6583) + W520)</f>
        <v>-0.99793438501571152</v>
      </c>
      <c r="W520" s="65">
        <f t="shared" ref="W520:W583" si="759">W519</f>
        <v>4.99</v>
      </c>
      <c r="X520" s="78">
        <f t="shared" si="682"/>
        <v>0</v>
      </c>
      <c r="Y520" s="78">
        <f t="shared" si="747"/>
        <v>-0.99655114022311442</v>
      </c>
      <c r="Z520" s="78">
        <f t="shared" si="686"/>
        <v>-11.82</v>
      </c>
      <c r="AA520" s="75"/>
      <c r="AB520" s="65"/>
      <c r="AC520" s="40"/>
      <c r="AD520" s="31"/>
    </row>
    <row r="521" spans="1:30" ht="12.75" customHeight="1">
      <c r="A521" s="1">
        <v>6215</v>
      </c>
      <c r="B521" s="1">
        <f t="shared" si="745"/>
        <v>-4265</v>
      </c>
      <c r="C521" s="2">
        <v>27.7</v>
      </c>
      <c r="F521" s="18">
        <f t="shared" si="749"/>
        <v>163.95349749663282</v>
      </c>
      <c r="G521" s="18">
        <f t="shared" si="750"/>
        <v>173.50118239392842</v>
      </c>
      <c r="H521" s="14">
        <f t="shared" si="684"/>
        <v>29.25</v>
      </c>
      <c r="I521" s="18">
        <f t="shared" si="687"/>
        <v>29.866666666666671</v>
      </c>
      <c r="J521" s="18">
        <f t="shared" si="688"/>
        <v>26.12222222222222</v>
      </c>
      <c r="K521" s="87">
        <f t="shared" si="698"/>
        <v>-0.61666666666667069</v>
      </c>
      <c r="L521" s="88">
        <f t="shared" si="699"/>
        <v>3.12777777777778</v>
      </c>
      <c r="P521" s="37">
        <f t="shared" si="751"/>
        <v>2</v>
      </c>
      <c r="Q521" s="40" t="str">
        <f t="shared" si="690"/>
        <v xml:space="preserve"> </v>
      </c>
      <c r="R521" s="40">
        <f t="shared" si="691"/>
        <v>11.838888888888896</v>
      </c>
      <c r="S521" s="73"/>
      <c r="T521" s="93">
        <f t="shared" si="755"/>
        <v>0.97603656729333288</v>
      </c>
      <c r="U521" s="78">
        <f t="shared" ref="U521" si="760">U520</f>
        <v>2</v>
      </c>
      <c r="V521" s="65">
        <f t="shared" si="758"/>
        <v>-0.26322265551186796</v>
      </c>
      <c r="W521" s="65">
        <f t="shared" si="759"/>
        <v>4.99</v>
      </c>
      <c r="X521" s="78">
        <f t="shared" si="682"/>
        <v>0</v>
      </c>
      <c r="Y521" s="78">
        <f t="shared" si="747"/>
        <v>-0.81674153884801259</v>
      </c>
      <c r="Z521" s="78">
        <f t="shared" si="686"/>
        <v>-11.82</v>
      </c>
      <c r="AA521" s="75"/>
      <c r="AB521" s="65"/>
      <c r="AC521" s="40"/>
      <c r="AD521" s="31"/>
    </row>
    <row r="522" spans="1:30" ht="12.75" customHeight="1">
      <c r="A522" s="1">
        <v>6205</v>
      </c>
      <c r="B522" s="1">
        <f t="shared" si="745"/>
        <v>-4255</v>
      </c>
      <c r="C522" s="2">
        <v>16.3</v>
      </c>
      <c r="F522" s="18">
        <f t="shared" si="749"/>
        <v>183.04886729122603</v>
      </c>
      <c r="G522" s="18">
        <f t="shared" si="750"/>
        <v>192.59655218852163</v>
      </c>
      <c r="H522" s="14">
        <f t="shared" si="684"/>
        <v>36.900000000000006</v>
      </c>
      <c r="I522" s="18">
        <f t="shared" si="687"/>
        <v>34.016666666666673</v>
      </c>
      <c r="J522" s="18">
        <f t="shared" si="688"/>
        <v>25.06111111111111</v>
      </c>
      <c r="K522" s="87">
        <f t="shared" si="698"/>
        <v>2.8833333333333329</v>
      </c>
      <c r="L522" s="88">
        <f t="shared" si="699"/>
        <v>11.838888888888896</v>
      </c>
      <c r="P522" s="37">
        <f t="shared" si="751"/>
        <v>3</v>
      </c>
      <c r="Q522" s="40">
        <f t="shared" si="690"/>
        <v>11.838888888888896</v>
      </c>
      <c r="R522" s="40">
        <f t="shared" si="691"/>
        <v>11.838888888888896</v>
      </c>
      <c r="S522" s="73"/>
      <c r="T522" s="93">
        <f t="shared" si="755"/>
        <v>-0.67647110129522492</v>
      </c>
      <c r="U522" s="78">
        <f t="shared" ref="U522" si="761">U521</f>
        <v>2</v>
      </c>
      <c r="V522" s="65">
        <f t="shared" si="758"/>
        <v>0.89227525192200396</v>
      </c>
      <c r="W522" s="65">
        <f t="shared" si="759"/>
        <v>4.99</v>
      </c>
      <c r="X522" s="78">
        <f t="shared" si="682"/>
        <v>0</v>
      </c>
      <c r="Y522" s="78">
        <f t="shared" si="747"/>
        <v>-0.25476949437481244</v>
      </c>
      <c r="Z522" s="78">
        <f t="shared" si="686"/>
        <v>-11.82</v>
      </c>
      <c r="AA522" s="75"/>
      <c r="AB522" s="65"/>
      <c r="AC522" s="40"/>
      <c r="AD522" s="31"/>
    </row>
    <row r="523" spans="1:30" ht="12.75" customHeight="1">
      <c r="A523" s="1">
        <v>6195</v>
      </c>
      <c r="B523" s="1">
        <f t="shared" si="745"/>
        <v>-4245</v>
      </c>
      <c r="C523" s="2">
        <v>12.5</v>
      </c>
      <c r="F523" s="18">
        <f t="shared" si="749"/>
        <v>202.14423708581924</v>
      </c>
      <c r="G523" s="18">
        <f t="shared" si="750"/>
        <v>211.69192198311484</v>
      </c>
      <c r="H523" s="14">
        <f t="shared" si="684"/>
        <v>35.9</v>
      </c>
      <c r="I523" s="18">
        <f t="shared" si="687"/>
        <v>33.083333333333336</v>
      </c>
      <c r="J523" s="18">
        <f t="shared" si="688"/>
        <v>26.744444444444444</v>
      </c>
      <c r="K523" s="87">
        <f t="shared" si="698"/>
        <v>2.8166666666666629</v>
      </c>
      <c r="L523" s="88">
        <f t="shared" si="699"/>
        <v>9.155555555555555</v>
      </c>
      <c r="P523" s="37">
        <f t="shared" si="751"/>
        <v>4</v>
      </c>
      <c r="Q523" s="40" t="str">
        <f t="shared" si="690"/>
        <v xml:space="preserve"> </v>
      </c>
      <c r="R523" s="40">
        <f t="shared" si="691"/>
        <v>11.838888888888896</v>
      </c>
      <c r="S523" s="73"/>
      <c r="T523" s="93">
        <f t="shared" si="755"/>
        <v>-0.29956546599812744</v>
      </c>
      <c r="U523" s="78">
        <f t="shared" ref="U523" si="762">U522</f>
        <v>2</v>
      </c>
      <c r="V523" s="65">
        <f t="shared" si="758"/>
        <v>0.62138722693037729</v>
      </c>
      <c r="W523" s="65">
        <f t="shared" si="759"/>
        <v>4.99</v>
      </c>
      <c r="X523" s="78">
        <f t="shared" ref="X523:X586" si="763">X522</f>
        <v>0</v>
      </c>
      <c r="Y523" s="78">
        <f t="shared" si="747"/>
        <v>0.42641202796389871</v>
      </c>
      <c r="Z523" s="78">
        <f t="shared" si="686"/>
        <v>-11.82</v>
      </c>
      <c r="AA523" s="75"/>
      <c r="AB523" s="65"/>
      <c r="AC523" s="40"/>
      <c r="AD523" s="31"/>
    </row>
    <row r="524" spans="1:30" ht="12.75" customHeight="1">
      <c r="A524" s="1">
        <v>6185</v>
      </c>
      <c r="B524" s="1">
        <f t="shared" si="745"/>
        <v>-4235</v>
      </c>
      <c r="C524" s="2">
        <v>10.5</v>
      </c>
      <c r="F524" s="18">
        <f t="shared" si="749"/>
        <v>221.23960688041245</v>
      </c>
      <c r="G524" s="18">
        <f t="shared" si="750"/>
        <v>230.78729177770805</v>
      </c>
      <c r="H524" s="14">
        <f t="shared" si="684"/>
        <v>26.45</v>
      </c>
      <c r="I524" s="18">
        <f t="shared" si="687"/>
        <v>25.783333333333331</v>
      </c>
      <c r="J524" s="18">
        <f t="shared" si="688"/>
        <v>29.855555555555554</v>
      </c>
      <c r="K524" s="87">
        <f t="shared" si="698"/>
        <v>0.66666666666666785</v>
      </c>
      <c r="L524" s="88">
        <f t="shared" si="699"/>
        <v>-3.405555555555555</v>
      </c>
      <c r="P524" s="37">
        <f t="shared" si="751"/>
        <v>5</v>
      </c>
      <c r="Q524" s="40" t="str">
        <f t="shared" si="690"/>
        <v xml:space="preserve"> </v>
      </c>
      <c r="R524" s="40">
        <f t="shared" si="691"/>
        <v>11.838888888888896</v>
      </c>
      <c r="S524" s="73"/>
      <c r="T524" s="93">
        <f t="shared" si="755"/>
        <v>0.97603656729333133</v>
      </c>
      <c r="U524" s="78">
        <f t="shared" ref="U524" si="764">U523</f>
        <v>2</v>
      </c>
      <c r="V524" s="65">
        <f t="shared" si="758"/>
        <v>-0.64284673831138617</v>
      </c>
      <c r="W524" s="65">
        <f t="shared" si="759"/>
        <v>4.99</v>
      </c>
      <c r="X524" s="78">
        <f t="shared" si="763"/>
        <v>0</v>
      </c>
      <c r="Y524" s="78">
        <f t="shared" si="747"/>
        <v>0.90807062337649069</v>
      </c>
      <c r="Z524" s="78">
        <f t="shared" si="686"/>
        <v>-11.82</v>
      </c>
      <c r="AA524" s="75"/>
      <c r="AB524" s="65"/>
      <c r="AC524" s="40"/>
      <c r="AD524" s="31"/>
    </row>
    <row r="525" spans="1:30" ht="12.75" customHeight="1">
      <c r="A525" s="1">
        <v>6175</v>
      </c>
      <c r="B525" s="1">
        <f t="shared" si="745"/>
        <v>-4225</v>
      </c>
      <c r="C525" s="2">
        <v>2.1</v>
      </c>
      <c r="F525" s="18">
        <f t="shared" si="749"/>
        <v>240.33497667500566</v>
      </c>
      <c r="G525" s="18">
        <f t="shared" si="750"/>
        <v>249.88266157230126</v>
      </c>
      <c r="H525" s="14">
        <f t="shared" ref="H525:H588" si="765">AVERAGEIFS(SS,GregYr,"&gt;"&amp;F525,GregYr,"&lt;="&amp;F526)</f>
        <v>15</v>
      </c>
      <c r="I525" s="18">
        <f t="shared" si="687"/>
        <v>20.6</v>
      </c>
      <c r="J525" s="18">
        <f t="shared" si="688"/>
        <v>30.25</v>
      </c>
      <c r="K525" s="87">
        <f t="shared" si="698"/>
        <v>-5.6000000000000014</v>
      </c>
      <c r="L525" s="88">
        <f t="shared" si="699"/>
        <v>-15.25</v>
      </c>
      <c r="P525" s="37">
        <f t="shared" si="751"/>
        <v>6</v>
      </c>
      <c r="Q525" s="40" t="str">
        <f t="shared" si="690"/>
        <v xml:space="preserve"> </v>
      </c>
      <c r="R525" s="40">
        <f t="shared" si="691"/>
        <v>13.716666666666669</v>
      </c>
      <c r="S525" s="73"/>
      <c r="T525" s="93">
        <f t="shared" si="755"/>
        <v>-0.67647110129523003</v>
      </c>
      <c r="U525" s="78">
        <f t="shared" ref="U525" si="766">U524</f>
        <v>2</v>
      </c>
      <c r="V525" s="65">
        <f t="shared" si="758"/>
        <v>-0.87942971552244542</v>
      </c>
      <c r="W525" s="65">
        <f t="shared" si="759"/>
        <v>4.99</v>
      </c>
      <c r="X525" s="78">
        <f t="shared" si="763"/>
        <v>0</v>
      </c>
      <c r="Y525" s="78">
        <f t="shared" si="747"/>
        <v>0.9648328820303963</v>
      </c>
      <c r="Z525" s="78">
        <f t="shared" ref="Z525:Z588" si="767">Z524</f>
        <v>-11.82</v>
      </c>
      <c r="AA525" s="75"/>
      <c r="AB525" s="65"/>
      <c r="AC525" s="40"/>
      <c r="AD525" s="31"/>
    </row>
    <row r="526" spans="1:30" ht="12.75" customHeight="1">
      <c r="A526" s="1">
        <v>6165</v>
      </c>
      <c r="B526" s="1">
        <f t="shared" si="745"/>
        <v>-4215</v>
      </c>
      <c r="C526" s="2">
        <v>0.1</v>
      </c>
      <c r="F526" s="18">
        <f t="shared" si="749"/>
        <v>259.43034646959887</v>
      </c>
      <c r="G526" s="18">
        <f t="shared" si="750"/>
        <v>268.97803136689447</v>
      </c>
      <c r="H526" s="14">
        <f t="shared" si="765"/>
        <v>20.350000000000001</v>
      </c>
      <c r="I526" s="18">
        <f t="shared" ref="I526:I589" si="768">AVERAGE(H525:H527)</f>
        <v>24.783333333333331</v>
      </c>
      <c r="J526" s="18">
        <f t="shared" ref="J526:J589" si="769">AVERAGE(H522:H530)</f>
        <v>29.722222222222221</v>
      </c>
      <c r="K526" s="87">
        <f t="shared" si="698"/>
        <v>-4.43333333333333</v>
      </c>
      <c r="L526" s="88">
        <f t="shared" si="699"/>
        <v>-9.37222222222222</v>
      </c>
      <c r="P526" s="37">
        <f t="shared" si="751"/>
        <v>7</v>
      </c>
      <c r="Q526" s="40" t="str">
        <f t="shared" si="690"/>
        <v xml:space="preserve"> </v>
      </c>
      <c r="R526" s="40">
        <f t="shared" si="691"/>
        <v>13.716666666666669</v>
      </c>
      <c r="S526" s="73"/>
      <c r="T526" s="93">
        <f t="shared" si="755"/>
        <v>-0.29956546599812089</v>
      </c>
      <c r="U526" s="78">
        <f t="shared" ref="U526" si="770">U525</f>
        <v>2</v>
      </c>
      <c r="V526" s="65">
        <f t="shared" si="758"/>
        <v>0.28983844129281783</v>
      </c>
      <c r="W526" s="65">
        <f t="shared" si="759"/>
        <v>4.99</v>
      </c>
      <c r="X526" s="78">
        <f t="shared" si="763"/>
        <v>0</v>
      </c>
      <c r="Y526" s="78">
        <f t="shared" si="747"/>
        <v>0.57013911225922331</v>
      </c>
      <c r="Z526" s="78">
        <f t="shared" si="767"/>
        <v>-11.82</v>
      </c>
      <c r="AA526" s="75"/>
      <c r="AB526" s="65"/>
      <c r="AC526" s="40"/>
      <c r="AD526" s="31"/>
    </row>
    <row r="527" spans="1:30" ht="12.75" customHeight="1">
      <c r="A527" s="1">
        <v>6155</v>
      </c>
      <c r="B527" s="1">
        <f t="shared" si="745"/>
        <v>-4205</v>
      </c>
      <c r="C527" s="2">
        <v>13.6</v>
      </c>
      <c r="F527" s="18">
        <f t="shared" si="749"/>
        <v>278.52571626419206</v>
      </c>
      <c r="G527" s="18">
        <f t="shared" si="750"/>
        <v>288.07340116148765</v>
      </c>
      <c r="H527" s="14">
        <f t="shared" si="765"/>
        <v>39</v>
      </c>
      <c r="I527" s="18">
        <f t="shared" si="768"/>
        <v>33.916666666666664</v>
      </c>
      <c r="J527" s="18">
        <f t="shared" si="769"/>
        <v>29.127777777777776</v>
      </c>
      <c r="K527" s="87">
        <f t="shared" si="698"/>
        <v>5.0833333333333357</v>
      </c>
      <c r="L527" s="88">
        <f t="shared" si="699"/>
        <v>9.8722222222222236</v>
      </c>
      <c r="P527" s="37">
        <f t="shared" si="751"/>
        <v>8</v>
      </c>
      <c r="Q527" s="40" t="str">
        <f t="shared" ref="Q527:Q590" si="771">IF(L527=R527, L527," ")</f>
        <v xml:space="preserve"> </v>
      </c>
      <c r="R527" s="40">
        <f t="shared" ref="R527:R590" si="772">MAX(L524:L530)</f>
        <v>13.716666666666669</v>
      </c>
      <c r="S527" s="73"/>
      <c r="T527" s="93">
        <f t="shared" si="755"/>
        <v>0.97603656729332988</v>
      </c>
      <c r="U527" s="78">
        <f t="shared" ref="U527" si="773">U526</f>
        <v>2</v>
      </c>
      <c r="V527" s="65">
        <f t="shared" si="758"/>
        <v>0.99577258268439384</v>
      </c>
      <c r="W527" s="65">
        <f t="shared" si="759"/>
        <v>4.99</v>
      </c>
      <c r="X527" s="78">
        <f t="shared" si="763"/>
        <v>0</v>
      </c>
      <c r="Y527" s="78">
        <f t="shared" si="747"/>
        <v>-9.13290845284742E-2</v>
      </c>
      <c r="Z527" s="78">
        <f t="shared" si="767"/>
        <v>-11.82</v>
      </c>
      <c r="AA527" s="75"/>
      <c r="AB527" s="65"/>
      <c r="AC527" s="40"/>
      <c r="AD527" s="31"/>
    </row>
    <row r="528" spans="1:30" ht="12.75" customHeight="1">
      <c r="A528" s="1">
        <v>6145</v>
      </c>
      <c r="B528" s="1">
        <f t="shared" si="745"/>
        <v>-4195</v>
      </c>
      <c r="C528" s="2">
        <v>31.6</v>
      </c>
      <c r="F528" s="18">
        <f t="shared" si="749"/>
        <v>297.62108605878524</v>
      </c>
      <c r="G528" s="18">
        <f t="shared" si="750"/>
        <v>307.16877095608083</v>
      </c>
      <c r="H528" s="14">
        <f t="shared" si="765"/>
        <v>42.400000000000006</v>
      </c>
      <c r="I528" s="18">
        <f t="shared" si="768"/>
        <v>36.133333333333333</v>
      </c>
      <c r="J528" s="18">
        <f t="shared" si="769"/>
        <v>28.683333333333337</v>
      </c>
      <c r="K528" s="87">
        <f t="shared" si="698"/>
        <v>6.2666666666666728</v>
      </c>
      <c r="L528" s="88">
        <f t="shared" si="699"/>
        <v>13.716666666666669</v>
      </c>
      <c r="P528" s="37">
        <f t="shared" si="751"/>
        <v>9</v>
      </c>
      <c r="Q528" s="40">
        <f t="shared" si="771"/>
        <v>13.716666666666669</v>
      </c>
      <c r="R528" s="40">
        <f t="shared" si="772"/>
        <v>13.716666666666669</v>
      </c>
      <c r="S528" s="73"/>
      <c r="T528" s="93">
        <f t="shared" si="755"/>
        <v>-0.67647110129523502</v>
      </c>
      <c r="U528" s="78">
        <f t="shared" ref="U528" si="774">U527</f>
        <v>2</v>
      </c>
      <c r="V528" s="65">
        <f t="shared" si="758"/>
        <v>0.10987057174906993</v>
      </c>
      <c r="W528" s="65">
        <f t="shared" si="759"/>
        <v>4.99</v>
      </c>
      <c r="X528" s="78">
        <f t="shared" si="763"/>
        <v>0</v>
      </c>
      <c r="Y528" s="78">
        <f t="shared" si="747"/>
        <v>-0.71006338765557975</v>
      </c>
      <c r="Z528" s="78">
        <f t="shared" si="767"/>
        <v>-11.82</v>
      </c>
      <c r="AA528" s="75"/>
      <c r="AB528" s="65"/>
      <c r="AC528" s="40"/>
      <c r="AD528" s="31"/>
    </row>
    <row r="529" spans="1:30" ht="12.75" customHeight="1">
      <c r="A529" s="1">
        <v>6135</v>
      </c>
      <c r="B529" s="1">
        <f t="shared" si="745"/>
        <v>-4185</v>
      </c>
      <c r="C529" s="2">
        <v>39.700000000000003</v>
      </c>
      <c r="F529" s="18">
        <f t="shared" si="749"/>
        <v>316.71645585337842</v>
      </c>
      <c r="G529" s="18">
        <f t="shared" si="750"/>
        <v>326.26414075067402</v>
      </c>
      <c r="H529" s="14">
        <f t="shared" si="765"/>
        <v>27</v>
      </c>
      <c r="I529" s="18">
        <f t="shared" si="768"/>
        <v>31.3</v>
      </c>
      <c r="J529" s="18">
        <f t="shared" si="769"/>
        <v>28.611111111111111</v>
      </c>
      <c r="K529" s="87">
        <f t="shared" si="698"/>
        <v>-4.3000000000000007</v>
      </c>
      <c r="L529" s="88">
        <f t="shared" si="699"/>
        <v>-1.6111111111111107</v>
      </c>
      <c r="P529" s="37">
        <f t="shared" si="751"/>
        <v>1</v>
      </c>
      <c r="Q529" s="40" t="str">
        <f t="shared" si="771"/>
        <v xml:space="preserve"> </v>
      </c>
      <c r="R529" s="40">
        <f t="shared" si="772"/>
        <v>13.716666666666669</v>
      </c>
      <c r="S529" s="73"/>
      <c r="T529" s="93">
        <f t="shared" si="755"/>
        <v>-0.29956546599811434</v>
      </c>
      <c r="U529" s="78">
        <f t="shared" ref="U529" si="775">U528</f>
        <v>2</v>
      </c>
      <c r="V529" s="65">
        <f t="shared" si="758"/>
        <v>-0.95166988437773714</v>
      </c>
      <c r="W529" s="65">
        <f t="shared" si="759"/>
        <v>4.99</v>
      </c>
      <c r="X529" s="78">
        <f t="shared" si="763"/>
        <v>0</v>
      </c>
      <c r="Y529" s="78">
        <f t="shared" si="747"/>
        <v>-0.9965511402231132</v>
      </c>
      <c r="Z529" s="78">
        <f t="shared" si="767"/>
        <v>-11.82</v>
      </c>
      <c r="AA529" s="75"/>
      <c r="AB529" s="65"/>
      <c r="AC529" s="40"/>
      <c r="AD529" s="31"/>
    </row>
    <row r="530" spans="1:30" ht="12.75" customHeight="1">
      <c r="A530" s="1">
        <v>6125</v>
      </c>
      <c r="B530" s="1">
        <f t="shared" si="745"/>
        <v>-4175</v>
      </c>
      <c r="C530" s="2">
        <v>31.9</v>
      </c>
      <c r="F530" s="18">
        <f t="shared" si="749"/>
        <v>335.8118256479716</v>
      </c>
      <c r="G530" s="18">
        <f t="shared" si="750"/>
        <v>345.3595105452672</v>
      </c>
      <c r="H530" s="14">
        <f t="shared" si="765"/>
        <v>24.5</v>
      </c>
      <c r="I530" s="18">
        <f t="shared" si="768"/>
        <v>27.683333333333334</v>
      </c>
      <c r="J530" s="18">
        <f t="shared" si="769"/>
        <v>28.711111111111116</v>
      </c>
      <c r="K530" s="87">
        <f t="shared" si="698"/>
        <v>-3.1833333333333336</v>
      </c>
      <c r="L530" s="88">
        <f t="shared" si="699"/>
        <v>-4.2111111111111157</v>
      </c>
      <c r="P530" s="37">
        <f t="shared" si="751"/>
        <v>2</v>
      </c>
      <c r="Q530" s="40" t="str">
        <f t="shared" si="771"/>
        <v xml:space="preserve"> </v>
      </c>
      <c r="R530" s="40">
        <f t="shared" si="772"/>
        <v>13.716666666666669</v>
      </c>
      <c r="S530" s="73"/>
      <c r="T530" s="93">
        <f t="shared" si="755"/>
        <v>0.97603656729332844</v>
      </c>
      <c r="U530" s="78">
        <f t="shared" ref="U530" si="776">U529</f>
        <v>2</v>
      </c>
      <c r="V530" s="65">
        <f t="shared" si="758"/>
        <v>-0.49187650045305076</v>
      </c>
      <c r="W530" s="65">
        <f t="shared" si="759"/>
        <v>4.99</v>
      </c>
      <c r="X530" s="78">
        <f t="shared" si="763"/>
        <v>0</v>
      </c>
      <c r="Y530" s="78">
        <f t="shared" si="747"/>
        <v>-0.81674153884801681</v>
      </c>
      <c r="Z530" s="78">
        <f t="shared" si="767"/>
        <v>-11.82</v>
      </c>
      <c r="AA530" s="75"/>
      <c r="AB530" s="65"/>
      <c r="AC530" s="40"/>
      <c r="AD530" s="31"/>
    </row>
    <row r="531" spans="1:30" ht="12.75" customHeight="1">
      <c r="A531" s="1">
        <v>6115</v>
      </c>
      <c r="B531" s="1">
        <f t="shared" si="745"/>
        <v>-4165</v>
      </c>
      <c r="C531" s="2">
        <v>19.8</v>
      </c>
      <c r="F531" s="18">
        <f t="shared" si="749"/>
        <v>354.90719544256478</v>
      </c>
      <c r="G531" s="18">
        <f t="shared" si="750"/>
        <v>364.45488033986038</v>
      </c>
      <c r="H531" s="14">
        <f t="shared" si="765"/>
        <v>31.55</v>
      </c>
      <c r="I531" s="18">
        <f t="shared" si="768"/>
        <v>29.316666666666663</v>
      </c>
      <c r="J531" s="18">
        <f t="shared" si="769"/>
        <v>28.011111111111116</v>
      </c>
      <c r="K531" s="87">
        <f t="shared" si="698"/>
        <v>2.2333333333333378</v>
      </c>
      <c r="L531" s="88">
        <f t="shared" si="699"/>
        <v>3.5388888888888843</v>
      </c>
      <c r="P531" s="37">
        <f t="shared" si="751"/>
        <v>3</v>
      </c>
      <c r="Q531" s="40" t="str">
        <f t="shared" si="771"/>
        <v xml:space="preserve"> </v>
      </c>
      <c r="R531" s="40">
        <f t="shared" si="772"/>
        <v>13.716666666666669</v>
      </c>
      <c r="S531" s="73"/>
      <c r="T531" s="93">
        <f t="shared" si="755"/>
        <v>-0.67647110129524013</v>
      </c>
      <c r="U531" s="78">
        <f t="shared" ref="U531" si="777">U530</f>
        <v>2</v>
      </c>
      <c r="V531" s="65">
        <f t="shared" si="758"/>
        <v>0.75422774351804756</v>
      </c>
      <c r="W531" s="65">
        <f t="shared" si="759"/>
        <v>4.99</v>
      </c>
      <c r="X531" s="78">
        <f t="shared" si="763"/>
        <v>0</v>
      </c>
      <c r="Y531" s="78">
        <f t="shared" si="747"/>
        <v>-0.25476949437481955</v>
      </c>
      <c r="Z531" s="78">
        <f t="shared" si="767"/>
        <v>-11.82</v>
      </c>
      <c r="AA531" s="75"/>
      <c r="AB531" s="65"/>
      <c r="AC531" s="40"/>
      <c r="AD531" s="31"/>
    </row>
    <row r="532" spans="1:30" ht="12.75" customHeight="1">
      <c r="A532" s="1">
        <v>6105</v>
      </c>
      <c r="B532" s="1">
        <f t="shared" si="745"/>
        <v>-4155</v>
      </c>
      <c r="C532" s="2">
        <v>17.5</v>
      </c>
      <c r="F532" s="18">
        <f t="shared" si="749"/>
        <v>374.00256523715797</v>
      </c>
      <c r="G532" s="18">
        <f t="shared" si="750"/>
        <v>383.55025013445356</v>
      </c>
      <c r="H532" s="14">
        <f t="shared" si="765"/>
        <v>31.9</v>
      </c>
      <c r="I532" s="18">
        <f t="shared" si="768"/>
        <v>29.75</v>
      </c>
      <c r="J532" s="18">
        <f t="shared" si="769"/>
        <v>26.172222222222224</v>
      </c>
      <c r="K532" s="87">
        <f t="shared" si="698"/>
        <v>2.1499999999999986</v>
      </c>
      <c r="L532" s="88">
        <f t="shared" si="699"/>
        <v>5.7277777777777743</v>
      </c>
      <c r="P532" s="37">
        <f t="shared" si="751"/>
        <v>4</v>
      </c>
      <c r="Q532" s="40">
        <f t="shared" si="771"/>
        <v>5.7277777777777743</v>
      </c>
      <c r="R532" s="40">
        <f t="shared" si="772"/>
        <v>5.7277777777777743</v>
      </c>
      <c r="S532" s="73"/>
      <c r="T532" s="93">
        <f t="shared" si="755"/>
        <v>-0.29956546599813488</v>
      </c>
      <c r="U532" s="78">
        <f t="shared" ref="U532" si="778">U531</f>
        <v>2</v>
      </c>
      <c r="V532" s="65">
        <f t="shared" si="758"/>
        <v>0.79462798428856152</v>
      </c>
      <c r="W532" s="65">
        <f t="shared" si="759"/>
        <v>4.99</v>
      </c>
      <c r="X532" s="78">
        <f t="shared" si="763"/>
        <v>0</v>
      </c>
      <c r="Y532" s="78">
        <f t="shared" si="747"/>
        <v>0.42641202796388561</v>
      </c>
      <c r="Z532" s="78">
        <f t="shared" si="767"/>
        <v>-11.82</v>
      </c>
      <c r="AA532" s="75"/>
      <c r="AB532" s="65"/>
      <c r="AC532" s="40"/>
      <c r="AD532" s="31"/>
    </row>
    <row r="533" spans="1:30" ht="12.75" customHeight="1">
      <c r="A533" s="1">
        <v>6095</v>
      </c>
      <c r="B533" s="1">
        <f t="shared" si="745"/>
        <v>-4145</v>
      </c>
      <c r="C533" s="2">
        <v>20.399999999999999</v>
      </c>
      <c r="F533" s="18">
        <f t="shared" si="749"/>
        <v>393.09793503175115</v>
      </c>
      <c r="G533" s="18">
        <f t="shared" si="750"/>
        <v>402.64561992904675</v>
      </c>
      <c r="H533" s="14">
        <f t="shared" si="765"/>
        <v>25.8</v>
      </c>
      <c r="I533" s="18">
        <f t="shared" si="768"/>
        <v>24.533333333333331</v>
      </c>
      <c r="J533" s="18">
        <f t="shared" si="769"/>
        <v>24.672222222222224</v>
      </c>
      <c r="K533" s="87">
        <f t="shared" ref="K533:K596" si="779">H533-I533</f>
        <v>1.2666666666666693</v>
      </c>
      <c r="L533" s="88">
        <f t="shared" ref="L533:L596" si="780">H533-J533</f>
        <v>1.1277777777777764</v>
      </c>
      <c r="P533" s="37">
        <f t="shared" si="751"/>
        <v>5</v>
      </c>
      <c r="Q533" s="40" t="str">
        <f t="shared" si="771"/>
        <v xml:space="preserve"> </v>
      </c>
      <c r="R533" s="40">
        <f t="shared" si="772"/>
        <v>5.7277777777777743</v>
      </c>
      <c r="S533" s="73"/>
      <c r="T533" s="93">
        <f t="shared" si="755"/>
        <v>0.97603656729333921</v>
      </c>
      <c r="U533" s="78">
        <f t="shared" ref="U533" si="781">U532</f>
        <v>2</v>
      </c>
      <c r="V533" s="65">
        <f t="shared" si="758"/>
        <v>-0.43525936373073465</v>
      </c>
      <c r="W533" s="65">
        <f t="shared" si="759"/>
        <v>4.99</v>
      </c>
      <c r="X533" s="78">
        <f t="shared" si="763"/>
        <v>0</v>
      </c>
      <c r="Y533" s="78">
        <f t="shared" si="747"/>
        <v>0.90807062337648159</v>
      </c>
      <c r="Z533" s="78">
        <f t="shared" si="767"/>
        <v>-11.82</v>
      </c>
      <c r="AA533" s="75"/>
      <c r="AB533" s="65"/>
      <c r="AC533" s="40"/>
      <c r="AD533" s="31"/>
    </row>
    <row r="534" spans="1:30" ht="12.75" customHeight="1">
      <c r="A534" s="1">
        <v>6085</v>
      </c>
      <c r="B534" s="1">
        <f t="shared" si="745"/>
        <v>-4135</v>
      </c>
      <c r="C534" s="2">
        <v>27</v>
      </c>
      <c r="F534" s="18">
        <f t="shared" si="749"/>
        <v>412.19330482634433</v>
      </c>
      <c r="G534" s="18">
        <f t="shared" si="750"/>
        <v>421.74098972363993</v>
      </c>
      <c r="H534" s="14">
        <f t="shared" si="765"/>
        <v>15.899999999999999</v>
      </c>
      <c r="I534" s="18">
        <f t="shared" si="768"/>
        <v>18.583333333333332</v>
      </c>
      <c r="J534" s="18">
        <f t="shared" si="769"/>
        <v>25.661111111111111</v>
      </c>
      <c r="K534" s="87">
        <f t="shared" si="779"/>
        <v>-2.6833333333333336</v>
      </c>
      <c r="L534" s="88">
        <f t="shared" si="780"/>
        <v>-9.7611111111111128</v>
      </c>
      <c r="P534" s="37">
        <f t="shared" si="751"/>
        <v>6</v>
      </c>
      <c r="Q534" s="40" t="str">
        <f t="shared" si="771"/>
        <v xml:space="preserve"> </v>
      </c>
      <c r="R534" s="40">
        <f t="shared" si="772"/>
        <v>5.7277777777777743</v>
      </c>
      <c r="S534" s="73"/>
      <c r="T534" s="93">
        <f t="shared" si="755"/>
        <v>-0.67647110129520327</v>
      </c>
      <c r="U534" s="78">
        <f t="shared" ref="U534" si="782">U533</f>
        <v>2</v>
      </c>
      <c r="V534" s="65">
        <f t="shared" si="758"/>
        <v>-0.9693436711023693</v>
      </c>
      <c r="W534" s="65">
        <f t="shared" si="759"/>
        <v>4.99</v>
      </c>
      <c r="X534" s="78">
        <f t="shared" si="763"/>
        <v>0</v>
      </c>
      <c r="Y534" s="78">
        <f t="shared" si="747"/>
        <v>0.96483288203040007</v>
      </c>
      <c r="Z534" s="78">
        <f t="shared" si="767"/>
        <v>-11.82</v>
      </c>
      <c r="AA534" s="75"/>
      <c r="AB534" s="65"/>
      <c r="AC534" s="40"/>
      <c r="AD534" s="31"/>
    </row>
    <row r="535" spans="1:30" ht="12.75" customHeight="1">
      <c r="A535" s="1">
        <v>6075</v>
      </c>
      <c r="B535" s="1">
        <f t="shared" si="745"/>
        <v>-4125</v>
      </c>
      <c r="C535" s="2">
        <v>38.700000000000003</v>
      </c>
      <c r="F535" s="18">
        <f t="shared" si="749"/>
        <v>431.28867462093751</v>
      </c>
      <c r="G535" s="18">
        <f t="shared" si="750"/>
        <v>440.83635951823311</v>
      </c>
      <c r="H535" s="14">
        <f t="shared" si="765"/>
        <v>14.05</v>
      </c>
      <c r="I535" s="18">
        <f t="shared" si="768"/>
        <v>17.466666666666665</v>
      </c>
      <c r="J535" s="18">
        <f t="shared" si="769"/>
        <v>26.93888888888889</v>
      </c>
      <c r="K535" s="87">
        <f t="shared" si="779"/>
        <v>-3.4166666666666643</v>
      </c>
      <c r="L535" s="88">
        <f t="shared" si="780"/>
        <v>-12.888888888888889</v>
      </c>
      <c r="P535" s="37">
        <f t="shared" si="751"/>
        <v>7</v>
      </c>
      <c r="Q535" s="40" t="str">
        <f t="shared" si="771"/>
        <v xml:space="preserve"> </v>
      </c>
      <c r="R535" s="40">
        <f t="shared" si="772"/>
        <v>11.411111111111108</v>
      </c>
      <c r="S535" s="73"/>
      <c r="T535" s="93">
        <f t="shared" si="755"/>
        <v>-0.29956546599812833</v>
      </c>
      <c r="U535" s="78">
        <f t="shared" ref="U535" si="783">U534</f>
        <v>2</v>
      </c>
      <c r="V535" s="65">
        <f t="shared" si="758"/>
        <v>4.6159072346715832E-2</v>
      </c>
      <c r="W535" s="65">
        <f t="shared" si="759"/>
        <v>4.99</v>
      </c>
      <c r="X535" s="78">
        <f t="shared" si="763"/>
        <v>0</v>
      </c>
      <c r="Y535" s="78">
        <f t="shared" si="747"/>
        <v>0.57013911225922931</v>
      </c>
      <c r="Z535" s="78">
        <f t="shared" si="767"/>
        <v>-11.82</v>
      </c>
      <c r="AA535" s="75"/>
      <c r="AB535" s="65"/>
      <c r="AC535" s="40"/>
      <c r="AD535" s="31"/>
    </row>
    <row r="536" spans="1:30" ht="12.75" customHeight="1">
      <c r="A536" s="1">
        <v>6065</v>
      </c>
      <c r="B536" s="1">
        <f t="shared" si="745"/>
        <v>-4115</v>
      </c>
      <c r="C536" s="2">
        <v>40.1</v>
      </c>
      <c r="F536" s="18">
        <f t="shared" si="749"/>
        <v>450.3840444155307</v>
      </c>
      <c r="G536" s="18">
        <f t="shared" si="750"/>
        <v>459.93172931282629</v>
      </c>
      <c r="H536" s="14">
        <f t="shared" si="765"/>
        <v>22.45</v>
      </c>
      <c r="I536" s="18">
        <f t="shared" si="768"/>
        <v>21.8</v>
      </c>
      <c r="J536" s="18">
        <f t="shared" si="769"/>
        <v>25.672222222222224</v>
      </c>
      <c r="K536" s="87">
        <f t="shared" si="779"/>
        <v>0.64999999999999858</v>
      </c>
      <c r="L536" s="88">
        <f t="shared" si="780"/>
        <v>-3.222222222222225</v>
      </c>
      <c r="P536" s="37">
        <f t="shared" si="751"/>
        <v>8</v>
      </c>
      <c r="Q536" s="40" t="str">
        <f t="shared" si="771"/>
        <v xml:space="preserve"> </v>
      </c>
      <c r="R536" s="40">
        <f t="shared" si="772"/>
        <v>11.411111111111108</v>
      </c>
      <c r="S536" s="73"/>
      <c r="T536" s="93">
        <f t="shared" si="755"/>
        <v>0.97603656729333776</v>
      </c>
      <c r="U536" s="78">
        <f t="shared" ref="U536" si="784">U535</f>
        <v>2</v>
      </c>
      <c r="V536" s="65">
        <f t="shared" si="758"/>
        <v>0.98787219616066324</v>
      </c>
      <c r="W536" s="65">
        <f t="shared" si="759"/>
        <v>4.99</v>
      </c>
      <c r="X536" s="78">
        <f t="shared" si="763"/>
        <v>0</v>
      </c>
      <c r="Y536" s="78">
        <f t="shared" si="747"/>
        <v>-9.1329084528459795E-2</v>
      </c>
      <c r="Z536" s="78">
        <f t="shared" si="767"/>
        <v>-11.82</v>
      </c>
      <c r="AA536" s="75"/>
      <c r="AB536" s="65"/>
      <c r="AC536" s="40"/>
      <c r="AD536" s="31"/>
    </row>
    <row r="537" spans="1:30" ht="12.75" customHeight="1">
      <c r="A537" s="1">
        <v>6055</v>
      </c>
      <c r="B537" s="1">
        <f t="shared" si="745"/>
        <v>-4105</v>
      </c>
      <c r="C537" s="2">
        <v>36.9</v>
      </c>
      <c r="F537" s="18">
        <f t="shared" si="749"/>
        <v>469.47941421012388</v>
      </c>
      <c r="G537" s="18">
        <f t="shared" si="750"/>
        <v>479.02709910741947</v>
      </c>
      <c r="H537" s="14">
        <f t="shared" si="765"/>
        <v>28.9</v>
      </c>
      <c r="I537" s="18">
        <f t="shared" si="768"/>
        <v>29.083333333333332</v>
      </c>
      <c r="J537" s="18">
        <f t="shared" si="769"/>
        <v>24.516666666666666</v>
      </c>
      <c r="K537" s="87">
        <f t="shared" si="779"/>
        <v>-0.18333333333333357</v>
      </c>
      <c r="L537" s="88">
        <f t="shared" si="780"/>
        <v>4.3833333333333329</v>
      </c>
      <c r="P537" s="37">
        <f t="shared" si="751"/>
        <v>9</v>
      </c>
      <c r="Q537" s="40" t="str">
        <f t="shared" si="771"/>
        <v xml:space="preserve"> </v>
      </c>
      <c r="R537" s="40">
        <f t="shared" si="772"/>
        <v>11.411111111111108</v>
      </c>
      <c r="S537" s="73"/>
      <c r="T537" s="93">
        <f t="shared" si="755"/>
        <v>-0.67647110129520838</v>
      </c>
      <c r="U537" s="78">
        <f t="shared" ref="U537" si="785">U536</f>
        <v>2</v>
      </c>
      <c r="V537" s="65">
        <f t="shared" si="758"/>
        <v>0.35037867874746642</v>
      </c>
      <c r="W537" s="65">
        <f t="shared" si="759"/>
        <v>4.99</v>
      </c>
      <c r="X537" s="78">
        <f t="shared" si="763"/>
        <v>0</v>
      </c>
      <c r="Y537" s="78">
        <f t="shared" si="747"/>
        <v>-0.71006338765556953</v>
      </c>
      <c r="Z537" s="78">
        <f t="shared" si="767"/>
        <v>-11.82</v>
      </c>
      <c r="AA537" s="75"/>
      <c r="AB537" s="65"/>
      <c r="AC537" s="40"/>
      <c r="AD537" s="31"/>
    </row>
    <row r="538" spans="1:30" ht="12.75" customHeight="1">
      <c r="A538" s="1">
        <v>6045</v>
      </c>
      <c r="B538" s="1">
        <f t="shared" si="745"/>
        <v>-4095</v>
      </c>
      <c r="C538" s="2">
        <v>41.6</v>
      </c>
      <c r="F538" s="18">
        <f t="shared" si="749"/>
        <v>488.57478400471706</v>
      </c>
      <c r="G538" s="18">
        <f t="shared" si="750"/>
        <v>498.12246890201266</v>
      </c>
      <c r="H538" s="14">
        <f t="shared" si="765"/>
        <v>35.9</v>
      </c>
      <c r="I538" s="18">
        <f t="shared" si="768"/>
        <v>33.6</v>
      </c>
      <c r="J538" s="18">
        <f t="shared" si="769"/>
        <v>24.488888888888891</v>
      </c>
      <c r="K538" s="87">
        <f t="shared" si="779"/>
        <v>2.2999999999999972</v>
      </c>
      <c r="L538" s="88">
        <f t="shared" si="780"/>
        <v>11.411111111111108</v>
      </c>
      <c r="P538" s="37">
        <f t="shared" si="751"/>
        <v>1</v>
      </c>
      <c r="Q538" s="40">
        <f t="shared" si="771"/>
        <v>11.411111111111108</v>
      </c>
      <c r="R538" s="40">
        <f t="shared" si="772"/>
        <v>11.411111111111108</v>
      </c>
      <c r="S538" s="73"/>
      <c r="T538" s="93">
        <f t="shared" si="755"/>
        <v>-0.29956546599812178</v>
      </c>
      <c r="U538" s="78">
        <f t="shared" ref="U538" si="786">U537</f>
        <v>2</v>
      </c>
      <c r="V538" s="65">
        <f t="shared" si="758"/>
        <v>-0.84722811908081286</v>
      </c>
      <c r="W538" s="65">
        <f t="shared" si="759"/>
        <v>4.99</v>
      </c>
      <c r="X538" s="78">
        <f t="shared" si="763"/>
        <v>0</v>
      </c>
      <c r="Y538" s="78">
        <f t="shared" si="747"/>
        <v>-0.9965511402231132</v>
      </c>
      <c r="Z538" s="78">
        <f t="shared" si="767"/>
        <v>-11.82</v>
      </c>
      <c r="AA538" s="75"/>
      <c r="AB538" s="65"/>
      <c r="AC538" s="40"/>
      <c r="AD538" s="31"/>
    </row>
    <row r="539" spans="1:30" ht="12.75" customHeight="1">
      <c r="A539" s="1">
        <v>6035</v>
      </c>
      <c r="B539" s="1">
        <f t="shared" si="745"/>
        <v>-4085</v>
      </c>
      <c r="C539" s="2">
        <v>43.1</v>
      </c>
      <c r="F539" s="18">
        <f t="shared" si="749"/>
        <v>507.67015379931024</v>
      </c>
      <c r="G539" s="18">
        <f t="shared" si="750"/>
        <v>517.2178386966059</v>
      </c>
      <c r="H539" s="14">
        <f t="shared" si="765"/>
        <v>36</v>
      </c>
      <c r="I539" s="18">
        <f t="shared" si="768"/>
        <v>30.683333333333337</v>
      </c>
      <c r="J539" s="18">
        <f t="shared" si="769"/>
        <v>25.788888888888891</v>
      </c>
      <c r="K539" s="87">
        <f t="shared" si="779"/>
        <v>5.3166666666666629</v>
      </c>
      <c r="L539" s="88">
        <f t="shared" si="780"/>
        <v>10.211111111111109</v>
      </c>
      <c r="P539" s="37">
        <f t="shared" si="751"/>
        <v>2</v>
      </c>
      <c r="Q539" s="40" t="str">
        <f t="shared" si="771"/>
        <v xml:space="preserve"> </v>
      </c>
      <c r="R539" s="40">
        <f t="shared" si="772"/>
        <v>11.411111111111108</v>
      </c>
      <c r="S539" s="73"/>
      <c r="T539" s="93">
        <f t="shared" si="755"/>
        <v>0.97603656729333632</v>
      </c>
      <c r="U539" s="78">
        <f t="shared" ref="U539" si="787">U538</f>
        <v>2</v>
      </c>
      <c r="V539" s="65">
        <f t="shared" si="758"/>
        <v>-0.69046106421164555</v>
      </c>
      <c r="W539" s="65">
        <f t="shared" si="759"/>
        <v>4.99</v>
      </c>
      <c r="X539" s="78">
        <f t="shared" si="763"/>
        <v>0</v>
      </c>
      <c r="Y539" s="78">
        <f t="shared" si="747"/>
        <v>-0.81674153884802525</v>
      </c>
      <c r="Z539" s="78">
        <f t="shared" si="767"/>
        <v>-11.82</v>
      </c>
      <c r="AA539" s="75"/>
      <c r="AB539" s="65"/>
      <c r="AC539" s="40"/>
      <c r="AD539" s="31"/>
    </row>
    <row r="540" spans="1:30" ht="12.75" customHeight="1">
      <c r="A540" s="1">
        <v>6025</v>
      </c>
      <c r="B540" s="1">
        <f t="shared" si="745"/>
        <v>-4075</v>
      </c>
      <c r="C540" s="2">
        <v>42.3</v>
      </c>
      <c r="F540" s="18">
        <f t="shared" si="749"/>
        <v>526.76552359390348</v>
      </c>
      <c r="G540" s="18">
        <f t="shared" si="750"/>
        <v>536.31320849119913</v>
      </c>
      <c r="H540" s="14">
        <f t="shared" si="765"/>
        <v>20.149999999999999</v>
      </c>
      <c r="I540" s="18">
        <f t="shared" si="768"/>
        <v>25.883333333333336</v>
      </c>
      <c r="J540" s="18">
        <f t="shared" si="769"/>
        <v>26.644444444444446</v>
      </c>
      <c r="K540" s="87">
        <f t="shared" si="779"/>
        <v>-5.7333333333333378</v>
      </c>
      <c r="L540" s="88">
        <f t="shared" si="780"/>
        <v>-6.4944444444444471</v>
      </c>
      <c r="P540" s="37">
        <f t="shared" si="751"/>
        <v>3</v>
      </c>
      <c r="Q540" s="40" t="str">
        <f t="shared" si="771"/>
        <v xml:space="preserve"> </v>
      </c>
      <c r="R540" s="40">
        <f t="shared" si="772"/>
        <v>11.411111111111108</v>
      </c>
      <c r="S540" s="73"/>
      <c r="T540" s="93">
        <f t="shared" si="755"/>
        <v>-0.67647110129521337</v>
      </c>
      <c r="U540" s="78">
        <f t="shared" ref="U540" si="788">U539</f>
        <v>2</v>
      </c>
      <c r="V540" s="65">
        <f t="shared" si="758"/>
        <v>0.57007295803400038</v>
      </c>
      <c r="W540" s="65">
        <f t="shared" si="759"/>
        <v>4.99</v>
      </c>
      <c r="X540" s="78">
        <f t="shared" si="763"/>
        <v>0</v>
      </c>
      <c r="Y540" s="78">
        <f t="shared" si="747"/>
        <v>-0.25476949437483354</v>
      </c>
      <c r="Z540" s="78">
        <f t="shared" si="767"/>
        <v>-11.82</v>
      </c>
      <c r="AA540" s="75"/>
      <c r="AB540" s="65"/>
      <c r="AC540" s="40"/>
      <c r="AD540" s="31"/>
    </row>
    <row r="541" spans="1:30" ht="12.75" customHeight="1">
      <c r="A541" s="1">
        <v>6015</v>
      </c>
      <c r="B541" s="1">
        <f t="shared" si="745"/>
        <v>-4065</v>
      </c>
      <c r="C541" s="2">
        <v>43.1</v>
      </c>
      <c r="F541" s="18">
        <f t="shared" si="749"/>
        <v>545.86089338849672</v>
      </c>
      <c r="G541" s="18">
        <f t="shared" si="750"/>
        <v>555.40857828579237</v>
      </c>
      <c r="H541" s="14">
        <f t="shared" si="765"/>
        <v>21.5</v>
      </c>
      <c r="I541" s="18">
        <f t="shared" si="768"/>
        <v>22.400000000000002</v>
      </c>
      <c r="J541" s="18">
        <f t="shared" si="769"/>
        <v>26.62777777777778</v>
      </c>
      <c r="K541" s="87">
        <f t="shared" si="779"/>
        <v>-0.90000000000000213</v>
      </c>
      <c r="L541" s="88">
        <f t="shared" si="780"/>
        <v>-5.12777777777778</v>
      </c>
      <c r="P541" s="37">
        <f t="shared" si="751"/>
        <v>4</v>
      </c>
      <c r="Q541" s="40" t="str">
        <f t="shared" si="771"/>
        <v xml:space="preserve"> </v>
      </c>
      <c r="R541" s="40">
        <f t="shared" si="772"/>
        <v>11.411111111111108</v>
      </c>
      <c r="S541" s="73"/>
      <c r="T541" s="93">
        <f t="shared" si="755"/>
        <v>-0.29956546599811529</v>
      </c>
      <c r="U541" s="78">
        <f t="shared" ref="U541" si="789">U540</f>
        <v>2</v>
      </c>
      <c r="V541" s="65">
        <f t="shared" si="758"/>
        <v>0.91929172633266931</v>
      </c>
      <c r="W541" s="65">
        <f t="shared" si="759"/>
        <v>4.99</v>
      </c>
      <c r="X541" s="78">
        <f t="shared" si="763"/>
        <v>0</v>
      </c>
      <c r="Y541" s="78">
        <f t="shared" si="747"/>
        <v>0.42641202796388544</v>
      </c>
      <c r="Z541" s="78">
        <f t="shared" si="767"/>
        <v>-11.82</v>
      </c>
      <c r="AA541" s="75"/>
      <c r="AB541" s="65"/>
      <c r="AC541" s="40"/>
      <c r="AD541" s="31"/>
    </row>
    <row r="542" spans="1:30" ht="12.75" customHeight="1">
      <c r="A542" s="1">
        <v>6005</v>
      </c>
      <c r="B542" s="1">
        <f t="shared" si="745"/>
        <v>-4055</v>
      </c>
      <c r="C542" s="2">
        <v>31.5</v>
      </c>
      <c r="F542" s="18">
        <f t="shared" si="749"/>
        <v>564.95626318308996</v>
      </c>
      <c r="G542" s="18">
        <f t="shared" si="750"/>
        <v>574.50394808038561</v>
      </c>
      <c r="H542" s="14">
        <f t="shared" si="765"/>
        <v>25.55</v>
      </c>
      <c r="I542" s="18">
        <f t="shared" si="768"/>
        <v>24.883333333333336</v>
      </c>
      <c r="J542" s="18">
        <f t="shared" si="769"/>
        <v>24.661111111111111</v>
      </c>
      <c r="K542" s="87">
        <f t="shared" si="779"/>
        <v>0.6666666666666643</v>
      </c>
      <c r="L542" s="88">
        <f t="shared" si="780"/>
        <v>0.88888888888888928</v>
      </c>
      <c r="P542" s="37">
        <f t="shared" si="751"/>
        <v>5</v>
      </c>
      <c r="Q542" s="40" t="str">
        <f t="shared" si="771"/>
        <v xml:space="preserve"> </v>
      </c>
      <c r="R542" s="40">
        <f t="shared" si="772"/>
        <v>10.211111111111109</v>
      </c>
      <c r="S542" s="73"/>
      <c r="T542" s="93">
        <f t="shared" si="755"/>
        <v>0.97603656729333477</v>
      </c>
      <c r="U542" s="78">
        <f t="shared" ref="U542" si="790">U541</f>
        <v>2</v>
      </c>
      <c r="V542" s="65">
        <f t="shared" si="758"/>
        <v>-0.20106381375786508</v>
      </c>
      <c r="W542" s="65">
        <f t="shared" si="759"/>
        <v>4.99</v>
      </c>
      <c r="X542" s="78">
        <f t="shared" si="763"/>
        <v>0</v>
      </c>
      <c r="Y542" s="78">
        <f t="shared" si="747"/>
        <v>0.90807062337648448</v>
      </c>
      <c r="Z542" s="78">
        <f t="shared" si="767"/>
        <v>-11.82</v>
      </c>
      <c r="AA542" s="75"/>
      <c r="AB542" s="65"/>
      <c r="AC542" s="40"/>
      <c r="AD542" s="31"/>
    </row>
    <row r="543" spans="1:30" ht="12.75" customHeight="1">
      <c r="A543" s="1">
        <v>5995</v>
      </c>
      <c r="B543" s="1">
        <f t="shared" si="745"/>
        <v>-4045</v>
      </c>
      <c r="C543" s="2">
        <v>14.6</v>
      </c>
      <c r="F543" s="18">
        <f t="shared" si="749"/>
        <v>584.0516329776832</v>
      </c>
      <c r="G543" s="18">
        <f t="shared" si="750"/>
        <v>593.59931787497885</v>
      </c>
      <c r="H543" s="14">
        <f t="shared" si="765"/>
        <v>27.6</v>
      </c>
      <c r="I543" s="18">
        <f t="shared" si="768"/>
        <v>24.966666666666669</v>
      </c>
      <c r="J543" s="18">
        <f t="shared" si="769"/>
        <v>21.294444444444444</v>
      </c>
      <c r="K543" s="87">
        <f t="shared" si="779"/>
        <v>2.6333333333333329</v>
      </c>
      <c r="L543" s="88">
        <f t="shared" si="780"/>
        <v>6.3055555555555571</v>
      </c>
      <c r="P543" s="37">
        <f t="shared" si="751"/>
        <v>6</v>
      </c>
      <c r="Q543" s="40">
        <f t="shared" si="771"/>
        <v>6.3055555555555571</v>
      </c>
      <c r="R543" s="40">
        <f t="shared" si="772"/>
        <v>6.3055555555555571</v>
      </c>
      <c r="S543" s="73"/>
      <c r="T543" s="93">
        <f t="shared" si="755"/>
        <v>-0.67647110129523935</v>
      </c>
      <c r="U543" s="78">
        <f t="shared" ref="U543" si="791">U542</f>
        <v>2</v>
      </c>
      <c r="V543" s="65">
        <f t="shared" si="758"/>
        <v>-0.99999993215507132</v>
      </c>
      <c r="W543" s="65">
        <f t="shared" si="759"/>
        <v>4.99</v>
      </c>
      <c r="X543" s="78">
        <f t="shared" si="763"/>
        <v>0</v>
      </c>
      <c r="Y543" s="78">
        <f t="shared" si="747"/>
        <v>0.9648328820303983</v>
      </c>
      <c r="Z543" s="78">
        <f t="shared" si="767"/>
        <v>-11.82</v>
      </c>
      <c r="AA543" s="75"/>
      <c r="AB543" s="65"/>
      <c r="AC543" s="40"/>
      <c r="AD543" s="31"/>
    </row>
    <row r="544" spans="1:30" ht="12.75" customHeight="1">
      <c r="A544" s="1">
        <v>5985</v>
      </c>
      <c r="B544" s="1">
        <f t="shared" si="745"/>
        <v>-4035</v>
      </c>
      <c r="C544" s="2">
        <v>13.1</v>
      </c>
      <c r="F544" s="18">
        <f t="shared" si="749"/>
        <v>603.14700277227644</v>
      </c>
      <c r="G544" s="18">
        <f t="shared" si="750"/>
        <v>612.69468766957209</v>
      </c>
      <c r="H544" s="14">
        <f t="shared" si="765"/>
        <v>21.75</v>
      </c>
      <c r="I544" s="18">
        <f t="shared" si="768"/>
        <v>23.883333333333336</v>
      </c>
      <c r="J544" s="18">
        <f t="shared" si="769"/>
        <v>17.988888888888891</v>
      </c>
      <c r="K544" s="87">
        <f t="shared" si="779"/>
        <v>-2.1333333333333364</v>
      </c>
      <c r="L544" s="88">
        <f t="shared" si="780"/>
        <v>3.7611111111111093</v>
      </c>
      <c r="P544" s="37">
        <f t="shared" si="751"/>
        <v>7</v>
      </c>
      <c r="Q544" s="40" t="str">
        <f t="shared" si="771"/>
        <v xml:space="preserve"> </v>
      </c>
      <c r="R544" s="40">
        <f t="shared" si="772"/>
        <v>6.3055555555555571</v>
      </c>
      <c r="S544" s="73"/>
      <c r="T544" s="93">
        <f t="shared" si="755"/>
        <v>-0.29956546599810874</v>
      </c>
      <c r="U544" s="78">
        <f t="shared" ref="U544" si="792">U543</f>
        <v>2</v>
      </c>
      <c r="V544" s="65">
        <f t="shared" si="758"/>
        <v>-0.20034208240180476</v>
      </c>
      <c r="W544" s="65">
        <f t="shared" si="759"/>
        <v>4.99</v>
      </c>
      <c r="X544" s="78">
        <f t="shared" si="763"/>
        <v>0</v>
      </c>
      <c r="Y544" s="78">
        <f t="shared" si="747"/>
        <v>0.57013911225922953</v>
      </c>
      <c r="Z544" s="78">
        <f t="shared" si="767"/>
        <v>-11.82</v>
      </c>
      <c r="AA544" s="75"/>
      <c r="AB544" s="65"/>
      <c r="AC544" s="40"/>
      <c r="AD544" s="31"/>
    </row>
    <row r="545" spans="1:30" ht="12.75" customHeight="1">
      <c r="A545" s="1">
        <v>5975</v>
      </c>
      <c r="B545" s="1">
        <f t="shared" si="745"/>
        <v>-4025</v>
      </c>
      <c r="C545" s="2">
        <v>26.9</v>
      </c>
      <c r="F545" s="18">
        <f t="shared" si="749"/>
        <v>622.24237256686968</v>
      </c>
      <c r="G545" s="18">
        <f t="shared" si="750"/>
        <v>631.79005746416533</v>
      </c>
      <c r="H545" s="14">
        <f t="shared" si="765"/>
        <v>22.3</v>
      </c>
      <c r="I545" s="18">
        <f t="shared" si="768"/>
        <v>18.416666666666668</v>
      </c>
      <c r="J545" s="18">
        <f t="shared" si="769"/>
        <v>16.944444444444443</v>
      </c>
      <c r="K545" s="87">
        <f t="shared" si="779"/>
        <v>3.8833333333333329</v>
      </c>
      <c r="L545" s="88">
        <f t="shared" si="780"/>
        <v>5.3555555555555578</v>
      </c>
      <c r="P545" s="37">
        <f t="shared" si="751"/>
        <v>8</v>
      </c>
      <c r="Q545" s="40" t="str">
        <f t="shared" si="771"/>
        <v xml:space="preserve"> </v>
      </c>
      <c r="R545" s="40">
        <f t="shared" si="772"/>
        <v>6.3055555555555571</v>
      </c>
      <c r="S545" s="73"/>
      <c r="T545" s="93">
        <f t="shared" si="755"/>
        <v>0.97603656729333332</v>
      </c>
      <c r="U545" s="78">
        <f t="shared" ref="U545" si="793">U544</f>
        <v>2</v>
      </c>
      <c r="V545" s="65">
        <f t="shared" si="758"/>
        <v>0.91958143357409039</v>
      </c>
      <c r="W545" s="65">
        <f t="shared" si="759"/>
        <v>4.99</v>
      </c>
      <c r="X545" s="78">
        <f t="shared" si="763"/>
        <v>0</v>
      </c>
      <c r="Y545" s="78">
        <f t="shared" si="747"/>
        <v>-9.1329084528459559E-2</v>
      </c>
      <c r="Z545" s="78">
        <f t="shared" si="767"/>
        <v>-11.82</v>
      </c>
      <c r="AA545" s="75"/>
      <c r="AB545" s="65"/>
      <c r="AC545" s="40"/>
      <c r="AD545" s="31"/>
    </row>
    <row r="546" spans="1:30" ht="12.75" customHeight="1">
      <c r="A546" s="1">
        <v>5965</v>
      </c>
      <c r="B546" s="1">
        <f t="shared" si="745"/>
        <v>-4015</v>
      </c>
      <c r="C546" s="2">
        <v>37.799999999999997</v>
      </c>
      <c r="F546" s="18">
        <f t="shared" si="749"/>
        <v>641.33774236146292</v>
      </c>
      <c r="G546" s="18">
        <f t="shared" si="750"/>
        <v>650.88542725875857</v>
      </c>
      <c r="H546" s="14">
        <f t="shared" si="765"/>
        <v>11.2</v>
      </c>
      <c r="I546" s="18">
        <f t="shared" si="768"/>
        <v>13.033333333333333</v>
      </c>
      <c r="J546" s="18">
        <f t="shared" si="769"/>
        <v>16.205555555555556</v>
      </c>
      <c r="K546" s="87">
        <f t="shared" si="779"/>
        <v>-1.8333333333333339</v>
      </c>
      <c r="L546" s="88">
        <f t="shared" si="780"/>
        <v>-5.0055555555555564</v>
      </c>
      <c r="P546" s="37">
        <f t="shared" si="751"/>
        <v>9</v>
      </c>
      <c r="Q546" s="40" t="str">
        <f t="shared" si="771"/>
        <v xml:space="preserve"> </v>
      </c>
      <c r="R546" s="40">
        <f t="shared" si="772"/>
        <v>6.3055555555555571</v>
      </c>
      <c r="S546" s="73"/>
      <c r="T546" s="93">
        <f t="shared" si="755"/>
        <v>-0.67647110129526533</v>
      </c>
      <c r="U546" s="78">
        <f t="shared" ref="U546" si="794">U545</f>
        <v>2</v>
      </c>
      <c r="V546" s="65">
        <f t="shared" si="758"/>
        <v>0.5694675168806963</v>
      </c>
      <c r="W546" s="65">
        <f t="shared" si="759"/>
        <v>4.99</v>
      </c>
      <c r="X546" s="78">
        <f t="shared" si="763"/>
        <v>0</v>
      </c>
      <c r="Y546" s="78">
        <f t="shared" si="747"/>
        <v>-0.71006338765557442</v>
      </c>
      <c r="Z546" s="78">
        <f t="shared" si="767"/>
        <v>-11.82</v>
      </c>
      <c r="AA546" s="75"/>
      <c r="AB546" s="65"/>
      <c r="AC546" s="40"/>
      <c r="AD546" s="31"/>
    </row>
    <row r="547" spans="1:30" ht="12.75" customHeight="1">
      <c r="A547" s="1">
        <v>5955</v>
      </c>
      <c r="B547" s="1">
        <f t="shared" si="745"/>
        <v>-4005</v>
      </c>
      <c r="C547" s="2">
        <v>32.1</v>
      </c>
      <c r="F547" s="18">
        <f t="shared" si="749"/>
        <v>660.43311215605615</v>
      </c>
      <c r="G547" s="18">
        <f t="shared" si="750"/>
        <v>669.98079705335181</v>
      </c>
      <c r="H547" s="14">
        <f t="shared" si="765"/>
        <v>5.6</v>
      </c>
      <c r="I547" s="18">
        <f t="shared" si="768"/>
        <v>7.6833333333333327</v>
      </c>
      <c r="J547" s="18">
        <f t="shared" si="769"/>
        <v>16.583333333333332</v>
      </c>
      <c r="K547" s="87">
        <f t="shared" si="779"/>
        <v>-2.083333333333333</v>
      </c>
      <c r="L547" s="88">
        <f t="shared" si="780"/>
        <v>-10.983333333333333</v>
      </c>
      <c r="P547" s="37">
        <f t="shared" si="751"/>
        <v>1</v>
      </c>
      <c r="Q547" s="40" t="str">
        <f t="shared" si="771"/>
        <v xml:space="preserve"> </v>
      </c>
      <c r="R547" s="40">
        <f t="shared" si="772"/>
        <v>5.3555555555555578</v>
      </c>
      <c r="S547" s="73"/>
      <c r="T547" s="93">
        <f t="shared" si="755"/>
        <v>-0.29956546599807504</v>
      </c>
      <c r="U547" s="78">
        <f t="shared" ref="U547" si="795">U546</f>
        <v>2</v>
      </c>
      <c r="V547" s="65">
        <f t="shared" si="758"/>
        <v>-0.69099379911826875</v>
      </c>
      <c r="W547" s="65">
        <f t="shared" si="759"/>
        <v>4.99</v>
      </c>
      <c r="X547" s="78">
        <f t="shared" si="763"/>
        <v>0</v>
      </c>
      <c r="Y547" s="78">
        <f t="shared" si="747"/>
        <v>-0.99655114022311309</v>
      </c>
      <c r="Z547" s="78">
        <f t="shared" si="767"/>
        <v>-11.82</v>
      </c>
      <c r="AA547" s="75"/>
      <c r="AB547" s="65"/>
      <c r="AC547" s="40"/>
      <c r="AD547" s="31"/>
    </row>
    <row r="548" spans="1:30" ht="12.75" customHeight="1">
      <c r="A548" s="1">
        <v>5945</v>
      </c>
      <c r="B548" s="1">
        <f t="shared" si="745"/>
        <v>-3995</v>
      </c>
      <c r="C548" s="2">
        <v>23.2</v>
      </c>
      <c r="F548" s="18">
        <f t="shared" si="749"/>
        <v>679.52848195064939</v>
      </c>
      <c r="G548" s="18">
        <f t="shared" si="750"/>
        <v>689.07616684794505</v>
      </c>
      <c r="H548" s="14">
        <f t="shared" si="765"/>
        <v>6.25</v>
      </c>
      <c r="I548" s="18">
        <f t="shared" si="768"/>
        <v>7.5333333333333341</v>
      </c>
      <c r="J548" s="18">
        <f t="shared" si="769"/>
        <v>15.016666666666664</v>
      </c>
      <c r="K548" s="87">
        <f t="shared" si="779"/>
        <v>-1.2833333333333341</v>
      </c>
      <c r="L548" s="88">
        <f t="shared" si="780"/>
        <v>-8.7666666666666639</v>
      </c>
      <c r="P548" s="37">
        <f t="shared" si="751"/>
        <v>2</v>
      </c>
      <c r="Q548" s="40" t="str">
        <f t="shared" si="771"/>
        <v xml:space="preserve"> </v>
      </c>
      <c r="R548" s="40">
        <f t="shared" si="772"/>
        <v>14.611111111111109</v>
      </c>
      <c r="S548" s="73"/>
      <c r="T548" s="93">
        <f t="shared" si="755"/>
        <v>0.97603656729333799</v>
      </c>
      <c r="U548" s="78">
        <f t="shared" ref="U548" si="796">U547</f>
        <v>2</v>
      </c>
      <c r="V548" s="65">
        <f t="shared" si="758"/>
        <v>-0.84683652087462569</v>
      </c>
      <c r="W548" s="65">
        <f t="shared" si="759"/>
        <v>4.99</v>
      </c>
      <c r="X548" s="78">
        <f t="shared" si="763"/>
        <v>0</v>
      </c>
      <c r="Y548" s="78">
        <f t="shared" si="747"/>
        <v>-0.81674153884802536</v>
      </c>
      <c r="Z548" s="78">
        <f t="shared" si="767"/>
        <v>-11.82</v>
      </c>
      <c r="AA548" s="75"/>
      <c r="AB548" s="65"/>
      <c r="AC548" s="40"/>
      <c r="AD548" s="31"/>
    </row>
    <row r="549" spans="1:30" ht="12.75" customHeight="1">
      <c r="A549" s="1">
        <v>5935</v>
      </c>
      <c r="B549" s="1">
        <f t="shared" si="745"/>
        <v>-3985</v>
      </c>
      <c r="C549" s="2">
        <v>17.3</v>
      </c>
      <c r="F549" s="18">
        <f t="shared" si="749"/>
        <v>698.62385174524263</v>
      </c>
      <c r="G549" s="18">
        <f t="shared" si="750"/>
        <v>708.17153664253829</v>
      </c>
      <c r="H549" s="14">
        <f t="shared" si="765"/>
        <v>10.75</v>
      </c>
      <c r="I549" s="18">
        <f t="shared" si="768"/>
        <v>10.616666666666667</v>
      </c>
      <c r="J549" s="18">
        <f t="shared" si="769"/>
        <v>13.766666666666667</v>
      </c>
      <c r="K549" s="87">
        <f t="shared" si="779"/>
        <v>0.13333333333333286</v>
      </c>
      <c r="L549" s="88">
        <f t="shared" si="780"/>
        <v>-3.0166666666666675</v>
      </c>
      <c r="P549" s="37">
        <f t="shared" si="751"/>
        <v>3</v>
      </c>
      <c r="Q549" s="40" t="str">
        <f t="shared" si="771"/>
        <v xml:space="preserve"> </v>
      </c>
      <c r="R549" s="40">
        <f t="shared" si="772"/>
        <v>14.611111111111109</v>
      </c>
      <c r="S549" s="73"/>
      <c r="T549" s="93">
        <f t="shared" si="755"/>
        <v>-0.67647110129524946</v>
      </c>
      <c r="U549" s="78">
        <f t="shared" ref="U549" si="797">U548</f>
        <v>2</v>
      </c>
      <c r="V549" s="65">
        <f t="shared" si="758"/>
        <v>0.35106860349365659</v>
      </c>
      <c r="W549" s="65">
        <f t="shared" si="759"/>
        <v>4.99</v>
      </c>
      <c r="X549" s="78">
        <f t="shared" si="763"/>
        <v>0</v>
      </c>
      <c r="Y549" s="78">
        <f t="shared" si="747"/>
        <v>-0.25476949437482693</v>
      </c>
      <c r="Z549" s="78">
        <f t="shared" si="767"/>
        <v>-11.82</v>
      </c>
      <c r="AA549" s="75"/>
      <c r="AB549" s="65"/>
      <c r="AC549" s="40"/>
      <c r="AD549" s="31"/>
    </row>
    <row r="550" spans="1:30" ht="12.75" customHeight="1">
      <c r="A550" s="1">
        <v>5925</v>
      </c>
      <c r="B550" s="1">
        <f t="shared" si="745"/>
        <v>-3975</v>
      </c>
      <c r="C550" s="2">
        <v>12.1</v>
      </c>
      <c r="F550" s="18">
        <f t="shared" si="749"/>
        <v>717.71922153983587</v>
      </c>
      <c r="G550" s="18">
        <f t="shared" si="750"/>
        <v>727.26690643713152</v>
      </c>
      <c r="H550" s="14">
        <f t="shared" si="765"/>
        <v>14.85</v>
      </c>
      <c r="I550" s="18">
        <f t="shared" si="768"/>
        <v>18.183333333333334</v>
      </c>
      <c r="J550" s="18">
        <f t="shared" si="769"/>
        <v>13.299999999999999</v>
      </c>
      <c r="K550" s="87">
        <f t="shared" si="779"/>
        <v>-3.3333333333333339</v>
      </c>
      <c r="L550" s="88">
        <f t="shared" si="780"/>
        <v>1.5500000000000007</v>
      </c>
      <c r="P550" s="37">
        <f t="shared" si="751"/>
        <v>4</v>
      </c>
      <c r="Q550" s="40" t="str">
        <f t="shared" si="771"/>
        <v xml:space="preserve"> </v>
      </c>
      <c r="R550" s="40">
        <f t="shared" si="772"/>
        <v>14.611111111111109</v>
      </c>
      <c r="S550" s="73"/>
      <c r="T550" s="93">
        <f t="shared" si="755"/>
        <v>-0.29956546599806849</v>
      </c>
      <c r="U550" s="78">
        <f t="shared" ref="U550" si="798">U549</f>
        <v>2</v>
      </c>
      <c r="V550" s="65">
        <f t="shared" si="758"/>
        <v>0.98775753783428455</v>
      </c>
      <c r="W550" s="65">
        <f t="shared" si="759"/>
        <v>4.99</v>
      </c>
      <c r="X550" s="78">
        <f t="shared" si="763"/>
        <v>0</v>
      </c>
      <c r="Y550" s="78">
        <f t="shared" si="747"/>
        <v>0.4264120279638916</v>
      </c>
      <c r="Z550" s="78">
        <f t="shared" si="767"/>
        <v>-11.82</v>
      </c>
      <c r="AA550" s="75"/>
      <c r="AB550" s="65"/>
      <c r="AC550" s="40"/>
      <c r="AD550" s="31"/>
    </row>
    <row r="551" spans="1:30" ht="12.75" customHeight="1">
      <c r="A551" s="1">
        <v>5915</v>
      </c>
      <c r="B551" s="1">
        <f t="shared" si="745"/>
        <v>-3965</v>
      </c>
      <c r="C551" s="2">
        <v>7.9</v>
      </c>
      <c r="F551" s="18">
        <f t="shared" si="749"/>
        <v>736.81459133442911</v>
      </c>
      <c r="G551" s="18">
        <f t="shared" si="750"/>
        <v>746.36227623172476</v>
      </c>
      <c r="H551" s="14">
        <f t="shared" si="765"/>
        <v>28.95</v>
      </c>
      <c r="I551" s="18">
        <f t="shared" si="768"/>
        <v>19.099999999999998</v>
      </c>
      <c r="J551" s="18">
        <f t="shared" si="769"/>
        <v>14.33888888888889</v>
      </c>
      <c r="K551" s="87">
        <f t="shared" si="779"/>
        <v>9.8500000000000014</v>
      </c>
      <c r="L551" s="88">
        <f t="shared" si="780"/>
        <v>14.611111111111109</v>
      </c>
      <c r="P551" s="37">
        <f t="shared" si="751"/>
        <v>5</v>
      </c>
      <c r="Q551" s="40">
        <f t="shared" si="771"/>
        <v>14.611111111111109</v>
      </c>
      <c r="R551" s="40">
        <f t="shared" si="772"/>
        <v>14.611111111111109</v>
      </c>
      <c r="S551" s="73"/>
      <c r="T551" s="93">
        <f t="shared" si="755"/>
        <v>0.97603656729333033</v>
      </c>
      <c r="U551" s="78">
        <f t="shared" ref="U551" si="799">U550</f>
        <v>2</v>
      </c>
      <c r="V551" s="65">
        <f t="shared" si="758"/>
        <v>4.5423123069136734E-2</v>
      </c>
      <c r="W551" s="65">
        <f t="shared" si="759"/>
        <v>4.99</v>
      </c>
      <c r="X551" s="78">
        <f t="shared" si="763"/>
        <v>0</v>
      </c>
      <c r="Y551" s="78">
        <f t="shared" si="747"/>
        <v>0.90807062337648736</v>
      </c>
      <c r="Z551" s="78">
        <f t="shared" si="767"/>
        <v>-11.82</v>
      </c>
      <c r="AA551" s="75"/>
      <c r="AB551" s="65"/>
      <c r="AC551" s="40"/>
      <c r="AD551" s="31"/>
    </row>
    <row r="552" spans="1:30" ht="12.75" customHeight="1">
      <c r="A552" s="1">
        <v>5905</v>
      </c>
      <c r="B552" s="1">
        <f t="shared" si="745"/>
        <v>-3955</v>
      </c>
      <c r="C552" s="2">
        <v>5.8</v>
      </c>
      <c r="F552" s="18">
        <f t="shared" si="749"/>
        <v>755.90996112902235</v>
      </c>
      <c r="G552" s="18">
        <f t="shared" si="750"/>
        <v>765.457646026318</v>
      </c>
      <c r="H552" s="14">
        <f t="shared" si="765"/>
        <v>13.5</v>
      </c>
      <c r="I552" s="18">
        <f t="shared" si="768"/>
        <v>17.650000000000002</v>
      </c>
      <c r="J552" s="18">
        <f t="shared" si="769"/>
        <v>16.861111111111111</v>
      </c>
      <c r="K552" s="87">
        <f t="shared" si="779"/>
        <v>-4.1500000000000021</v>
      </c>
      <c r="L552" s="88">
        <f t="shared" si="780"/>
        <v>-3.3611111111111107</v>
      </c>
      <c r="P552" s="37">
        <f t="shared" si="751"/>
        <v>6</v>
      </c>
      <c r="Q552" s="40" t="str">
        <f t="shared" si="771"/>
        <v xml:space="preserve"> </v>
      </c>
      <c r="R552" s="40">
        <f t="shared" si="772"/>
        <v>14.611111111111109</v>
      </c>
      <c r="S552" s="73"/>
      <c r="T552" s="93">
        <f t="shared" si="755"/>
        <v>-0.67647110129525456</v>
      </c>
      <c r="U552" s="78">
        <f t="shared" ref="U552" si="800">U551</f>
        <v>2</v>
      </c>
      <c r="V552" s="65">
        <f t="shared" si="758"/>
        <v>-0.96952442717531861</v>
      </c>
      <c r="W552" s="65">
        <f t="shared" si="759"/>
        <v>4.99</v>
      </c>
      <c r="X552" s="78">
        <f t="shared" si="763"/>
        <v>0</v>
      </c>
      <c r="Y552" s="78">
        <f t="shared" si="747"/>
        <v>0.96483288203040019</v>
      </c>
      <c r="Z552" s="78">
        <f t="shared" si="767"/>
        <v>-11.82</v>
      </c>
      <c r="AA552" s="75"/>
      <c r="AB552" s="65"/>
      <c r="AC552" s="40"/>
      <c r="AD552" s="31"/>
    </row>
    <row r="553" spans="1:30" ht="12.75" customHeight="1">
      <c r="A553" s="1">
        <v>5895</v>
      </c>
      <c r="B553" s="1">
        <f t="shared" si="745"/>
        <v>-3945</v>
      </c>
      <c r="C553" s="2">
        <v>4.9000000000000004</v>
      </c>
      <c r="F553" s="18">
        <f t="shared" si="749"/>
        <v>775.00533092361559</v>
      </c>
      <c r="G553" s="18">
        <f t="shared" si="750"/>
        <v>784.55301582091124</v>
      </c>
      <c r="H553" s="14">
        <f t="shared" si="765"/>
        <v>10.5</v>
      </c>
      <c r="I553" s="18">
        <f t="shared" si="768"/>
        <v>14.033333333333333</v>
      </c>
      <c r="J553" s="18">
        <f t="shared" si="769"/>
        <v>19.488888888888891</v>
      </c>
      <c r="K553" s="87">
        <f t="shared" si="779"/>
        <v>-3.5333333333333332</v>
      </c>
      <c r="L553" s="88">
        <f t="shared" si="780"/>
        <v>-8.9888888888888907</v>
      </c>
      <c r="P553" s="37">
        <f t="shared" si="751"/>
        <v>7</v>
      </c>
      <c r="Q553" s="40" t="str">
        <f t="shared" si="771"/>
        <v xml:space="preserve"> </v>
      </c>
      <c r="R553" s="40">
        <f t="shared" si="772"/>
        <v>14.611111111111109</v>
      </c>
      <c r="S553" s="73"/>
      <c r="T553" s="93">
        <f t="shared" si="755"/>
        <v>-0.29956546599806194</v>
      </c>
      <c r="U553" s="78">
        <f t="shared" ref="U553" si="801">U552</f>
        <v>2</v>
      </c>
      <c r="V553" s="65">
        <f t="shared" si="758"/>
        <v>-0.43459597101154224</v>
      </c>
      <c r="W553" s="65">
        <f t="shared" si="759"/>
        <v>4.99</v>
      </c>
      <c r="X553" s="78">
        <f t="shared" si="763"/>
        <v>0</v>
      </c>
      <c r="Y553" s="78">
        <f t="shared" si="747"/>
        <v>0.57013911225922387</v>
      </c>
      <c r="Z553" s="78">
        <f t="shared" si="767"/>
        <v>-11.82</v>
      </c>
      <c r="AA553" s="75"/>
      <c r="AB553" s="65"/>
      <c r="AC553" s="40"/>
      <c r="AD553" s="31"/>
    </row>
    <row r="554" spans="1:30" ht="12.75" customHeight="1">
      <c r="A554" s="1">
        <v>5885</v>
      </c>
      <c r="B554" s="1">
        <f t="shared" si="745"/>
        <v>-3935</v>
      </c>
      <c r="C554" s="2">
        <v>5.9</v>
      </c>
      <c r="F554" s="18">
        <f t="shared" si="749"/>
        <v>794.10070071820883</v>
      </c>
      <c r="G554" s="18">
        <f t="shared" si="750"/>
        <v>803.64838561550448</v>
      </c>
      <c r="H554" s="14">
        <f t="shared" si="765"/>
        <v>18.100000000000001</v>
      </c>
      <c r="I554" s="18">
        <f t="shared" si="768"/>
        <v>16.383333333333333</v>
      </c>
      <c r="J554" s="18">
        <f t="shared" si="769"/>
        <v>20.666666666666668</v>
      </c>
      <c r="K554" s="87">
        <f t="shared" si="779"/>
        <v>1.7166666666666686</v>
      </c>
      <c r="L554" s="88">
        <f t="shared" si="780"/>
        <v>-2.5666666666666664</v>
      </c>
      <c r="P554" s="37">
        <f t="shared" si="751"/>
        <v>8</v>
      </c>
      <c r="Q554" s="40" t="str">
        <f t="shared" si="771"/>
        <v xml:space="preserve"> </v>
      </c>
      <c r="R554" s="40">
        <f t="shared" si="772"/>
        <v>14.611111111111109</v>
      </c>
      <c r="S554" s="73"/>
      <c r="T554" s="93">
        <f t="shared" si="755"/>
        <v>0.97603656729332267</v>
      </c>
      <c r="U554" s="78">
        <f t="shared" ref="U554" si="802">U553</f>
        <v>2</v>
      </c>
      <c r="V554" s="65">
        <f t="shared" si="758"/>
        <v>0.79507503012855119</v>
      </c>
      <c r="W554" s="65">
        <f t="shared" si="759"/>
        <v>4.99</v>
      </c>
      <c r="X554" s="78">
        <f t="shared" si="763"/>
        <v>0</v>
      </c>
      <c r="Y554" s="78">
        <f t="shared" si="747"/>
        <v>-9.1329084528473464E-2</v>
      </c>
      <c r="Z554" s="78">
        <f t="shared" si="767"/>
        <v>-11.82</v>
      </c>
      <c r="AA554" s="75"/>
      <c r="AB554" s="65"/>
      <c r="AC554" s="40"/>
      <c r="AD554" s="31"/>
    </row>
    <row r="555" spans="1:30" ht="12.75" customHeight="1">
      <c r="A555" s="1">
        <v>5875</v>
      </c>
      <c r="B555" s="1">
        <f t="shared" si="745"/>
        <v>-3925</v>
      </c>
      <c r="C555" s="2">
        <v>9.4</v>
      </c>
      <c r="F555" s="18">
        <f t="shared" si="749"/>
        <v>813.19607051280207</v>
      </c>
      <c r="G555" s="18">
        <f t="shared" si="750"/>
        <v>822.74375541009772</v>
      </c>
      <c r="H555" s="14">
        <f t="shared" si="765"/>
        <v>20.549999999999997</v>
      </c>
      <c r="I555" s="18">
        <f t="shared" si="768"/>
        <v>22.316666666666663</v>
      </c>
      <c r="J555" s="18">
        <f t="shared" si="769"/>
        <v>20.266666666666666</v>
      </c>
      <c r="K555" s="87">
        <f t="shared" si="779"/>
        <v>-1.7666666666666657</v>
      </c>
      <c r="L555" s="88">
        <f t="shared" si="780"/>
        <v>0.28333333333333144</v>
      </c>
      <c r="P555" s="37">
        <f t="shared" si="751"/>
        <v>9</v>
      </c>
      <c r="Q555" s="40" t="str">
        <f t="shared" si="771"/>
        <v xml:space="preserve"> </v>
      </c>
      <c r="R555" s="40">
        <f t="shared" si="772"/>
        <v>7.9611111111111086</v>
      </c>
      <c r="S555" s="73"/>
      <c r="T555" s="93">
        <f t="shared" si="755"/>
        <v>-0.67647110129528054</v>
      </c>
      <c r="U555" s="78">
        <f t="shared" ref="U555" si="803">U554</f>
        <v>2</v>
      </c>
      <c r="V555" s="65">
        <f t="shared" si="758"/>
        <v>0.7537437976470297</v>
      </c>
      <c r="W555" s="65">
        <f t="shared" si="759"/>
        <v>4.99</v>
      </c>
      <c r="X555" s="78">
        <f t="shared" si="763"/>
        <v>0</v>
      </c>
      <c r="Y555" s="78">
        <f t="shared" si="747"/>
        <v>-0.7100633876555742</v>
      </c>
      <c r="Z555" s="78">
        <f t="shared" si="767"/>
        <v>-11.82</v>
      </c>
      <c r="AA555" s="75"/>
      <c r="AB555" s="65"/>
      <c r="AC555" s="40"/>
      <c r="AD555" s="31"/>
    </row>
    <row r="556" spans="1:30" ht="12.75" customHeight="1">
      <c r="A556" s="1">
        <v>5865</v>
      </c>
      <c r="B556" s="1">
        <f t="shared" si="745"/>
        <v>-3915</v>
      </c>
      <c r="C556" s="2">
        <v>11.6</v>
      </c>
      <c r="F556" s="18">
        <f t="shared" si="749"/>
        <v>832.29144030739531</v>
      </c>
      <c r="G556" s="18">
        <f t="shared" si="750"/>
        <v>841.83912520469096</v>
      </c>
      <c r="H556" s="14">
        <f t="shared" si="765"/>
        <v>28.299999999999997</v>
      </c>
      <c r="I556" s="18">
        <f t="shared" si="768"/>
        <v>26.25</v>
      </c>
      <c r="J556" s="18">
        <f t="shared" si="769"/>
        <v>20.338888888888889</v>
      </c>
      <c r="K556" s="87">
        <f t="shared" si="779"/>
        <v>2.0499999999999972</v>
      </c>
      <c r="L556" s="88">
        <f t="shared" si="780"/>
        <v>7.9611111111111086</v>
      </c>
      <c r="P556" s="37">
        <f t="shared" si="751"/>
        <v>1</v>
      </c>
      <c r="Q556" s="40">
        <f t="shared" si="771"/>
        <v>7.9611111111111086</v>
      </c>
      <c r="R556" s="40">
        <f t="shared" si="772"/>
        <v>7.9611111111111086</v>
      </c>
      <c r="S556" s="73"/>
      <c r="T556" s="93">
        <f t="shared" si="755"/>
        <v>-0.29956546599808254</v>
      </c>
      <c r="U556" s="78">
        <f t="shared" ref="U556" si="804">U555</f>
        <v>2</v>
      </c>
      <c r="V556" s="65">
        <f t="shared" si="758"/>
        <v>-0.49251780503226855</v>
      </c>
      <c r="W556" s="65">
        <f t="shared" si="759"/>
        <v>4.99</v>
      </c>
      <c r="X556" s="78">
        <f t="shared" si="763"/>
        <v>0</v>
      </c>
      <c r="Y556" s="78">
        <f t="shared" si="747"/>
        <v>-0.99655114022311309</v>
      </c>
      <c r="Z556" s="78">
        <f t="shared" si="767"/>
        <v>-11.82</v>
      </c>
      <c r="AA556" s="75"/>
      <c r="AB556" s="65"/>
      <c r="AC556" s="40"/>
      <c r="AD556" s="31"/>
    </row>
    <row r="557" spans="1:30" ht="12.75" customHeight="1">
      <c r="A557" s="1">
        <v>5855</v>
      </c>
      <c r="B557" s="1">
        <f t="shared" si="745"/>
        <v>-3905</v>
      </c>
      <c r="C557" s="2">
        <v>12.1</v>
      </c>
      <c r="F557" s="18">
        <f t="shared" si="749"/>
        <v>851.38681010198854</v>
      </c>
      <c r="G557" s="18">
        <f t="shared" si="750"/>
        <v>860.9344949992842</v>
      </c>
      <c r="H557" s="14">
        <f t="shared" si="765"/>
        <v>29.9</v>
      </c>
      <c r="I557" s="18">
        <f t="shared" si="768"/>
        <v>26.516666666666666</v>
      </c>
      <c r="J557" s="18">
        <f t="shared" si="769"/>
        <v>22.261111111111106</v>
      </c>
      <c r="K557" s="87">
        <f t="shared" si="779"/>
        <v>3.3833333333333329</v>
      </c>
      <c r="L557" s="88">
        <f t="shared" si="780"/>
        <v>7.6388888888888928</v>
      </c>
      <c r="P557" s="37">
        <f t="shared" si="751"/>
        <v>2</v>
      </c>
      <c r="Q557" s="40" t="str">
        <f t="shared" si="771"/>
        <v xml:space="preserve"> </v>
      </c>
      <c r="R557" s="40">
        <f t="shared" si="772"/>
        <v>7.9611111111111086</v>
      </c>
      <c r="S557" s="73"/>
      <c r="T557" s="93">
        <f t="shared" si="755"/>
        <v>0.97603656729332422</v>
      </c>
      <c r="U557" s="78">
        <f t="shared" ref="U557" si="805">U556</f>
        <v>2</v>
      </c>
      <c r="V557" s="65">
        <f t="shared" si="758"/>
        <v>-0.95144336196352064</v>
      </c>
      <c r="W557" s="65">
        <f t="shared" si="759"/>
        <v>4.99</v>
      </c>
      <c r="X557" s="78">
        <f t="shared" si="763"/>
        <v>0</v>
      </c>
      <c r="Y557" s="78">
        <f t="shared" si="747"/>
        <v>-0.81674153884801726</v>
      </c>
      <c r="Z557" s="78">
        <f t="shared" si="767"/>
        <v>-11.82</v>
      </c>
      <c r="AA557" s="75"/>
      <c r="AB557" s="65"/>
      <c r="AC557" s="40"/>
      <c r="AD557" s="31"/>
    </row>
    <row r="558" spans="1:30" ht="12.75" customHeight="1">
      <c r="A558" s="1">
        <v>5845</v>
      </c>
      <c r="B558" s="1">
        <f t="shared" si="745"/>
        <v>-3895</v>
      </c>
      <c r="C558" s="2">
        <v>15</v>
      </c>
      <c r="F558" s="18">
        <f t="shared" si="749"/>
        <v>870.48217989658178</v>
      </c>
      <c r="G558" s="18">
        <f t="shared" si="750"/>
        <v>880.02986479387744</v>
      </c>
      <c r="H558" s="14">
        <f t="shared" si="765"/>
        <v>21.35</v>
      </c>
      <c r="I558" s="18">
        <f t="shared" si="768"/>
        <v>20.833333333333332</v>
      </c>
      <c r="J558" s="18">
        <f t="shared" si="769"/>
        <v>23.983333333333331</v>
      </c>
      <c r="K558" s="87">
        <f t="shared" si="779"/>
        <v>0.51666666666666927</v>
      </c>
      <c r="L558" s="88">
        <f t="shared" si="780"/>
        <v>-2.6333333333333293</v>
      </c>
      <c r="P558" s="37">
        <f t="shared" si="751"/>
        <v>3</v>
      </c>
      <c r="Q558" s="40" t="str">
        <f t="shared" si="771"/>
        <v xml:space="preserve"> </v>
      </c>
      <c r="R558" s="40">
        <f t="shared" si="772"/>
        <v>9.1666666666666643</v>
      </c>
      <c r="S558" s="73"/>
      <c r="T558" s="93">
        <f t="shared" si="755"/>
        <v>-0.6764711012952751</v>
      </c>
      <c r="U558" s="78">
        <f t="shared" ref="U558" si="806">U557</f>
        <v>2</v>
      </c>
      <c r="V558" s="65">
        <f t="shared" si="758"/>
        <v>0.1106028037671373</v>
      </c>
      <c r="W558" s="65">
        <f t="shared" si="759"/>
        <v>4.99</v>
      </c>
      <c r="X558" s="78">
        <f t="shared" si="763"/>
        <v>0</v>
      </c>
      <c r="Y558" s="78">
        <f t="shared" si="747"/>
        <v>-0.25476949437482027</v>
      </c>
      <c r="Z558" s="78">
        <f t="shared" si="767"/>
        <v>-11.82</v>
      </c>
      <c r="AA558" s="75"/>
      <c r="AB558" s="65"/>
      <c r="AC558" s="40"/>
      <c r="AD558" s="31"/>
    </row>
    <row r="559" spans="1:30" ht="12.75" customHeight="1">
      <c r="A559" s="1">
        <v>5835</v>
      </c>
      <c r="B559" s="1">
        <f t="shared" si="745"/>
        <v>-3885</v>
      </c>
      <c r="C559" s="2">
        <v>23.8</v>
      </c>
      <c r="F559" s="18">
        <f t="shared" si="749"/>
        <v>889.57754969117502</v>
      </c>
      <c r="G559" s="18">
        <f t="shared" si="750"/>
        <v>899.12523458847068</v>
      </c>
      <c r="H559" s="14">
        <f t="shared" si="765"/>
        <v>11.25</v>
      </c>
      <c r="I559" s="18">
        <f t="shared" si="768"/>
        <v>20.733333333333334</v>
      </c>
      <c r="J559" s="18">
        <f t="shared" si="769"/>
        <v>24.016666666666666</v>
      </c>
      <c r="K559" s="87">
        <f t="shared" si="779"/>
        <v>-9.4833333333333343</v>
      </c>
      <c r="L559" s="88">
        <f t="shared" si="780"/>
        <v>-12.766666666666666</v>
      </c>
      <c r="P559" s="37">
        <f t="shared" si="751"/>
        <v>4</v>
      </c>
      <c r="Q559" s="40" t="str">
        <f t="shared" si="771"/>
        <v xml:space="preserve"> </v>
      </c>
      <c r="R559" s="40">
        <f t="shared" si="772"/>
        <v>9.1666666666666643</v>
      </c>
      <c r="S559" s="73"/>
      <c r="T559" s="93">
        <f t="shared" si="755"/>
        <v>-0.2995654659980489</v>
      </c>
      <c r="U559" s="78">
        <f t="shared" ref="U559" si="807">U558</f>
        <v>2</v>
      </c>
      <c r="V559" s="65">
        <f t="shared" si="758"/>
        <v>0.99583998253952322</v>
      </c>
      <c r="W559" s="65">
        <f t="shared" si="759"/>
        <v>4.99</v>
      </c>
      <c r="X559" s="78">
        <f t="shared" si="763"/>
        <v>0</v>
      </c>
      <c r="Y559" s="78">
        <f t="shared" si="747"/>
        <v>0.42641202796389138</v>
      </c>
      <c r="Z559" s="78">
        <f t="shared" si="767"/>
        <v>-11.82</v>
      </c>
      <c r="AA559" s="75"/>
      <c r="AB559" s="65"/>
      <c r="AC559" s="40"/>
      <c r="AD559" s="31"/>
    </row>
    <row r="560" spans="1:30" ht="12.75" customHeight="1">
      <c r="A560" s="1">
        <v>5825</v>
      </c>
      <c r="B560" s="1">
        <f t="shared" si="745"/>
        <v>-3875</v>
      </c>
      <c r="C560" s="2">
        <v>33.799999999999997</v>
      </c>
      <c r="F560" s="18">
        <f t="shared" si="749"/>
        <v>908.67291948576826</v>
      </c>
      <c r="G560" s="18">
        <f t="shared" si="750"/>
        <v>918.22060438306391</v>
      </c>
      <c r="H560" s="14">
        <f t="shared" si="765"/>
        <v>29.6</v>
      </c>
      <c r="I560" s="18">
        <f t="shared" si="768"/>
        <v>23.883333333333336</v>
      </c>
      <c r="J560" s="18">
        <f t="shared" si="769"/>
        <v>23.388888888888889</v>
      </c>
      <c r="K560" s="87">
        <f t="shared" si="779"/>
        <v>5.716666666666665</v>
      </c>
      <c r="L560" s="88">
        <f t="shared" si="780"/>
        <v>6.2111111111111121</v>
      </c>
      <c r="P560" s="37">
        <f t="shared" si="751"/>
        <v>5</v>
      </c>
      <c r="Q560" s="40" t="str">
        <f t="shared" si="771"/>
        <v xml:space="preserve"> </v>
      </c>
      <c r="R560" s="40">
        <f t="shared" si="772"/>
        <v>9.1666666666666643</v>
      </c>
      <c r="S560" s="73"/>
      <c r="T560" s="93">
        <f t="shared" si="755"/>
        <v>0.97603656729332278</v>
      </c>
      <c r="U560" s="78">
        <f t="shared" ref="U560" si="808">U559</f>
        <v>2</v>
      </c>
      <c r="V560" s="65">
        <f t="shared" si="758"/>
        <v>0.28913326397584888</v>
      </c>
      <c r="W560" s="65">
        <f t="shared" si="759"/>
        <v>4.99</v>
      </c>
      <c r="X560" s="78">
        <f t="shared" si="763"/>
        <v>0</v>
      </c>
      <c r="Y560" s="78">
        <f t="shared" si="747"/>
        <v>0.90807062337648725</v>
      </c>
      <c r="Z560" s="78">
        <f t="shared" si="767"/>
        <v>-11.82</v>
      </c>
      <c r="AA560" s="75"/>
      <c r="AB560" s="65"/>
      <c r="AC560" s="40"/>
      <c r="AD560" s="31"/>
    </row>
    <row r="561" spans="1:30" ht="12.75" customHeight="1">
      <c r="A561" s="1">
        <v>5815</v>
      </c>
      <c r="B561" s="1">
        <f t="shared" si="745"/>
        <v>-3865</v>
      </c>
      <c r="C561" s="2">
        <v>38.299999999999997</v>
      </c>
      <c r="F561" s="18">
        <f t="shared" si="749"/>
        <v>927.7682892803615</v>
      </c>
      <c r="G561" s="18">
        <f t="shared" si="750"/>
        <v>937.31597417765715</v>
      </c>
      <c r="H561" s="14">
        <f t="shared" si="765"/>
        <v>30.799999999999997</v>
      </c>
      <c r="I561" s="18">
        <f t="shared" si="768"/>
        <v>28.8</v>
      </c>
      <c r="J561" s="18">
        <f t="shared" si="769"/>
        <v>21.633333333333333</v>
      </c>
      <c r="K561" s="87">
        <f t="shared" si="779"/>
        <v>1.9999999999999964</v>
      </c>
      <c r="L561" s="88">
        <f t="shared" si="780"/>
        <v>9.1666666666666643</v>
      </c>
      <c r="P561" s="37">
        <f t="shared" si="751"/>
        <v>6</v>
      </c>
      <c r="Q561" s="40">
        <f t="shared" si="771"/>
        <v>9.1666666666666643</v>
      </c>
      <c r="R561" s="40">
        <f t="shared" si="772"/>
        <v>9.1666666666666643</v>
      </c>
      <c r="S561" s="73"/>
      <c r="T561" s="93">
        <f t="shared" si="755"/>
        <v>-0.67647110129526977</v>
      </c>
      <c r="U561" s="78">
        <f t="shared" ref="U561" si="809">U560</f>
        <v>2</v>
      </c>
      <c r="V561" s="65">
        <f t="shared" si="758"/>
        <v>-0.87978017772966077</v>
      </c>
      <c r="W561" s="65">
        <f t="shared" si="759"/>
        <v>4.99</v>
      </c>
      <c r="X561" s="78">
        <f t="shared" si="763"/>
        <v>0</v>
      </c>
      <c r="Y561" s="78">
        <f t="shared" si="747"/>
        <v>0.96483288203039841</v>
      </c>
      <c r="Z561" s="78">
        <f t="shared" si="767"/>
        <v>-11.82</v>
      </c>
      <c r="AA561" s="75"/>
      <c r="AB561" s="65"/>
      <c r="AC561" s="40"/>
      <c r="AD561" s="31"/>
    </row>
    <row r="562" spans="1:30" ht="12.75" customHeight="1">
      <c r="A562" s="1">
        <v>5805</v>
      </c>
      <c r="B562" s="1">
        <f t="shared" si="745"/>
        <v>-3855</v>
      </c>
      <c r="C562" s="2">
        <v>41.1</v>
      </c>
      <c r="F562" s="18">
        <f t="shared" si="749"/>
        <v>946.86365907495474</v>
      </c>
      <c r="G562" s="18">
        <f t="shared" si="750"/>
        <v>956.41134397225039</v>
      </c>
      <c r="H562" s="14">
        <f t="shared" si="765"/>
        <v>26</v>
      </c>
      <c r="I562" s="18">
        <f t="shared" si="768"/>
        <v>25.066666666666663</v>
      </c>
      <c r="J562" s="18">
        <f t="shared" si="769"/>
        <v>18.705555555555559</v>
      </c>
      <c r="K562" s="87">
        <f t="shared" si="779"/>
        <v>0.93333333333333712</v>
      </c>
      <c r="L562" s="88">
        <f t="shared" si="780"/>
        <v>7.2944444444444407</v>
      </c>
      <c r="P562" s="37">
        <f t="shared" si="751"/>
        <v>7</v>
      </c>
      <c r="Q562" s="40" t="str">
        <f t="shared" si="771"/>
        <v xml:space="preserve"> </v>
      </c>
      <c r="R562" s="40">
        <f t="shared" si="772"/>
        <v>9.1666666666666643</v>
      </c>
      <c r="S562" s="73"/>
      <c r="T562" s="93">
        <f t="shared" si="755"/>
        <v>-0.29956546599804235</v>
      </c>
      <c r="U562" s="78">
        <f t="shared" ref="U562" si="810">U561</f>
        <v>2</v>
      </c>
      <c r="V562" s="65">
        <f t="shared" si="758"/>
        <v>-0.64228223860028077</v>
      </c>
      <c r="W562" s="65">
        <f t="shared" si="759"/>
        <v>4.99</v>
      </c>
      <c r="X562" s="78">
        <f t="shared" si="763"/>
        <v>0</v>
      </c>
      <c r="Y562" s="78">
        <f t="shared" si="747"/>
        <v>0.57013911225921832</v>
      </c>
      <c r="Z562" s="78">
        <f t="shared" si="767"/>
        <v>-11.82</v>
      </c>
      <c r="AA562" s="75"/>
      <c r="AB562" s="65"/>
      <c r="AC562" s="40"/>
      <c r="AD562" s="31"/>
    </row>
    <row r="563" spans="1:30" ht="12.75" customHeight="1">
      <c r="A563" s="1">
        <v>5795</v>
      </c>
      <c r="B563" s="1">
        <f t="shared" si="745"/>
        <v>-3845</v>
      </c>
      <c r="C563" s="2">
        <v>44</v>
      </c>
      <c r="F563" s="18">
        <f t="shared" si="749"/>
        <v>965.95902886954798</v>
      </c>
      <c r="G563" s="18">
        <f t="shared" si="750"/>
        <v>975.50671376684363</v>
      </c>
      <c r="H563" s="14">
        <f t="shared" si="765"/>
        <v>18.399999999999999</v>
      </c>
      <c r="I563" s="18">
        <f t="shared" si="768"/>
        <v>19.766666666666666</v>
      </c>
      <c r="J563" s="18">
        <f t="shared" si="769"/>
        <v>17.033333333333339</v>
      </c>
      <c r="K563" s="87">
        <f t="shared" si="779"/>
        <v>-1.3666666666666671</v>
      </c>
      <c r="L563" s="88">
        <f t="shared" si="780"/>
        <v>1.36666666666666</v>
      </c>
      <c r="P563" s="37">
        <f t="shared" si="751"/>
        <v>8</v>
      </c>
      <c r="Q563" s="40" t="str">
        <f t="shared" si="771"/>
        <v xml:space="preserve"> </v>
      </c>
      <c r="R563" s="40">
        <f t="shared" si="772"/>
        <v>9.1666666666666643</v>
      </c>
      <c r="S563" s="73"/>
      <c r="T563" s="93">
        <f t="shared" si="755"/>
        <v>0.97603656729332122</v>
      </c>
      <c r="U563" s="78">
        <f t="shared" ref="U563" si="811">U562</f>
        <v>2</v>
      </c>
      <c r="V563" s="65">
        <f t="shared" si="758"/>
        <v>0.62196428266537973</v>
      </c>
      <c r="W563" s="65">
        <f t="shared" si="759"/>
        <v>4.99</v>
      </c>
      <c r="X563" s="78">
        <f t="shared" si="763"/>
        <v>0</v>
      </c>
      <c r="Y563" s="78">
        <f t="shared" si="747"/>
        <v>-9.1329084528466137E-2</v>
      </c>
      <c r="Z563" s="78">
        <f t="shared" si="767"/>
        <v>-11.82</v>
      </c>
      <c r="AA563" s="75"/>
      <c r="AB563" s="65"/>
      <c r="AC563" s="40"/>
      <c r="AD563" s="31"/>
    </row>
    <row r="564" spans="1:30" ht="12.75" customHeight="1">
      <c r="A564" s="1">
        <v>5785</v>
      </c>
      <c r="B564" s="1">
        <f t="shared" si="745"/>
        <v>-3835</v>
      </c>
      <c r="C564" s="2">
        <v>44.7</v>
      </c>
      <c r="F564" s="18">
        <f t="shared" si="749"/>
        <v>985.05439866414122</v>
      </c>
      <c r="G564" s="18">
        <f t="shared" si="750"/>
        <v>994.60208356143687</v>
      </c>
      <c r="H564" s="14">
        <f t="shared" si="765"/>
        <v>14.9</v>
      </c>
      <c r="I564" s="18">
        <f t="shared" si="768"/>
        <v>15.266666666666666</v>
      </c>
      <c r="J564" s="18">
        <f t="shared" si="769"/>
        <v>17.244444444444451</v>
      </c>
      <c r="K564" s="87">
        <f t="shared" si="779"/>
        <v>-0.36666666666666536</v>
      </c>
      <c r="L564" s="88">
        <f t="shared" si="780"/>
        <v>-2.3444444444444503</v>
      </c>
      <c r="P564" s="37">
        <f t="shared" si="751"/>
        <v>9</v>
      </c>
      <c r="Q564" s="40" t="str">
        <f t="shared" si="771"/>
        <v xml:space="preserve"> </v>
      </c>
      <c r="R564" s="40">
        <f t="shared" si="772"/>
        <v>9.1666666666666643</v>
      </c>
      <c r="S564" s="73"/>
      <c r="T564" s="93">
        <f t="shared" si="755"/>
        <v>-0.6764711012952852</v>
      </c>
      <c r="U564" s="78">
        <f t="shared" ref="U564" si="812">U563</f>
        <v>2</v>
      </c>
      <c r="V564" s="65">
        <f t="shared" si="758"/>
        <v>0.89194238580106733</v>
      </c>
      <c r="W564" s="65">
        <f t="shared" si="759"/>
        <v>4.99</v>
      </c>
      <c r="X564" s="78">
        <f t="shared" si="763"/>
        <v>0</v>
      </c>
      <c r="Y564" s="78">
        <f t="shared" si="747"/>
        <v>-0.71006338765557409</v>
      </c>
      <c r="Z564" s="78">
        <f t="shared" si="767"/>
        <v>-11.82</v>
      </c>
      <c r="AA564" s="75"/>
      <c r="AB564" s="65"/>
      <c r="AC564" s="40"/>
      <c r="AD564" s="31"/>
    </row>
    <row r="565" spans="1:30" ht="12.75" customHeight="1">
      <c r="A565" s="1">
        <v>5775</v>
      </c>
      <c r="B565" s="1">
        <f t="shared" si="745"/>
        <v>-3825</v>
      </c>
      <c r="C565" s="2">
        <v>41.1</v>
      </c>
      <c r="F565" s="18">
        <f t="shared" si="749"/>
        <v>1004.1497684587345</v>
      </c>
      <c r="G565" s="18">
        <f t="shared" si="750"/>
        <v>1013.6974533560301</v>
      </c>
      <c r="H565" s="14">
        <f t="shared" si="765"/>
        <v>12.5</v>
      </c>
      <c r="I565" s="18">
        <f t="shared" si="768"/>
        <v>10.316666666666666</v>
      </c>
      <c r="J565" s="18">
        <f t="shared" si="769"/>
        <v>17.033333333333331</v>
      </c>
      <c r="K565" s="87">
        <f t="shared" si="779"/>
        <v>2.1833333333333336</v>
      </c>
      <c r="L565" s="88">
        <f t="shared" si="780"/>
        <v>-4.5333333333333314</v>
      </c>
      <c r="P565" s="37">
        <f t="shared" si="751"/>
        <v>1</v>
      </c>
      <c r="Q565" s="40" t="str">
        <f t="shared" si="771"/>
        <v xml:space="preserve"> </v>
      </c>
      <c r="R565" s="40">
        <f t="shared" si="772"/>
        <v>7.2944444444444407</v>
      </c>
      <c r="S565" s="73"/>
      <c r="T565" s="93">
        <f t="shared" si="755"/>
        <v>-0.2995654659980358</v>
      </c>
      <c r="U565" s="78">
        <f t="shared" ref="U565" si="813">U564</f>
        <v>2</v>
      </c>
      <c r="V565" s="65">
        <f t="shared" si="758"/>
        <v>-0.26393332567952493</v>
      </c>
      <c r="W565" s="65">
        <f t="shared" si="759"/>
        <v>4.99</v>
      </c>
      <c r="X565" s="78">
        <f t="shared" si="763"/>
        <v>0</v>
      </c>
      <c r="Y565" s="78">
        <f t="shared" si="747"/>
        <v>-0.99655114022311364</v>
      </c>
      <c r="Z565" s="78">
        <f t="shared" si="767"/>
        <v>-11.82</v>
      </c>
      <c r="AA565" s="75"/>
      <c r="AB565" s="65"/>
      <c r="AC565" s="40"/>
      <c r="AD565" s="31"/>
    </row>
    <row r="566" spans="1:30" ht="12.75" customHeight="1">
      <c r="A566" s="1">
        <v>5765</v>
      </c>
      <c r="B566" s="1">
        <f t="shared" si="745"/>
        <v>-3815</v>
      </c>
      <c r="C566" s="2">
        <v>33.4</v>
      </c>
      <c r="F566" s="18">
        <f t="shared" si="749"/>
        <v>1023.2451382533277</v>
      </c>
      <c r="G566" s="18">
        <f t="shared" si="750"/>
        <v>1032.7928231506232</v>
      </c>
      <c r="H566" s="14">
        <f t="shared" si="765"/>
        <v>3.5500000000000003</v>
      </c>
      <c r="I566" s="18">
        <f t="shared" si="768"/>
        <v>7.45</v>
      </c>
      <c r="J566" s="18">
        <f t="shared" si="769"/>
        <v>16.661111111111111</v>
      </c>
      <c r="K566" s="87">
        <f t="shared" si="779"/>
        <v>-3.9</v>
      </c>
      <c r="L566" s="88">
        <f t="shared" si="780"/>
        <v>-13.111111111111111</v>
      </c>
      <c r="P566" s="37">
        <f t="shared" si="751"/>
        <v>2</v>
      </c>
      <c r="Q566" s="40" t="str">
        <f t="shared" si="771"/>
        <v xml:space="preserve"> </v>
      </c>
      <c r="R566" s="40">
        <f t="shared" si="772"/>
        <v>8.8555555555555543</v>
      </c>
      <c r="S566" s="73"/>
      <c r="T566" s="93">
        <f t="shared" si="755"/>
        <v>0.97603656729331978</v>
      </c>
      <c r="U566" s="78">
        <f t="shared" ref="U566" si="814">U565</f>
        <v>2</v>
      </c>
      <c r="V566" s="65">
        <f t="shared" si="758"/>
        <v>-0.99788678610964743</v>
      </c>
      <c r="W566" s="65">
        <f t="shared" si="759"/>
        <v>4.99</v>
      </c>
      <c r="X566" s="78">
        <f t="shared" si="763"/>
        <v>0</v>
      </c>
      <c r="Y566" s="78">
        <f t="shared" si="747"/>
        <v>-0.81674153884802148</v>
      </c>
      <c r="Z566" s="78">
        <f t="shared" si="767"/>
        <v>-11.82</v>
      </c>
      <c r="AA566" s="75"/>
      <c r="AB566" s="65"/>
      <c r="AC566" s="40"/>
      <c r="AD566" s="31"/>
    </row>
    <row r="567" spans="1:30" ht="12.75" customHeight="1">
      <c r="A567" s="1">
        <v>5755</v>
      </c>
      <c r="B567" s="1">
        <f t="shared" si="745"/>
        <v>-3805</v>
      </c>
      <c r="C567" s="2">
        <v>23.9</v>
      </c>
      <c r="F567" s="18">
        <f t="shared" si="749"/>
        <v>1042.3405080479208</v>
      </c>
      <c r="G567" s="18">
        <f t="shared" si="750"/>
        <v>1051.8881929452164</v>
      </c>
      <c r="H567" s="14">
        <f t="shared" si="765"/>
        <v>6.3000000000000007</v>
      </c>
      <c r="I567" s="18">
        <f t="shared" si="768"/>
        <v>7.666666666666667</v>
      </c>
      <c r="J567" s="18">
        <f t="shared" si="769"/>
        <v>17.155555555555551</v>
      </c>
      <c r="K567" s="87">
        <f t="shared" si="779"/>
        <v>-1.3666666666666663</v>
      </c>
      <c r="L567" s="88">
        <f t="shared" si="780"/>
        <v>-10.855555555555551</v>
      </c>
      <c r="P567" s="37">
        <f t="shared" si="751"/>
        <v>3</v>
      </c>
      <c r="Q567" s="40" t="str">
        <f t="shared" si="771"/>
        <v xml:space="preserve"> </v>
      </c>
      <c r="R567" s="40">
        <f t="shared" si="772"/>
        <v>8.8555555555555543</v>
      </c>
      <c r="S567" s="73"/>
      <c r="T567" s="93">
        <f t="shared" si="755"/>
        <v>-0.67647110129527988</v>
      </c>
      <c r="U567" s="78">
        <f t="shared" ref="U567" si="815">U566</f>
        <v>2</v>
      </c>
      <c r="V567" s="65">
        <f t="shared" si="758"/>
        <v>-0.13662434114053779</v>
      </c>
      <c r="W567" s="65">
        <f t="shared" si="759"/>
        <v>4.99</v>
      </c>
      <c r="X567" s="78">
        <f t="shared" si="763"/>
        <v>0</v>
      </c>
      <c r="Y567" s="78">
        <f t="shared" si="747"/>
        <v>-0.25476949437483426</v>
      </c>
      <c r="Z567" s="78">
        <f t="shared" si="767"/>
        <v>-11.82</v>
      </c>
      <c r="AA567" s="75"/>
      <c r="AB567" s="65"/>
      <c r="AC567" s="40"/>
      <c r="AD567" s="31"/>
    </row>
    <row r="568" spans="1:30" ht="12.75" customHeight="1">
      <c r="A568" s="1">
        <v>5745</v>
      </c>
      <c r="B568" s="1">
        <f t="shared" si="745"/>
        <v>-3795</v>
      </c>
      <c r="C568" s="2">
        <v>17.8</v>
      </c>
      <c r="F568" s="18">
        <f t="shared" si="749"/>
        <v>1061.4358778425139</v>
      </c>
      <c r="G568" s="18">
        <f t="shared" si="750"/>
        <v>1070.9835627398095</v>
      </c>
      <c r="H568" s="14">
        <f t="shared" si="765"/>
        <v>13.149999999999999</v>
      </c>
      <c r="I568" s="18">
        <f t="shared" si="768"/>
        <v>15.716666666666667</v>
      </c>
      <c r="J568" s="18">
        <f t="shared" si="769"/>
        <v>18.322222222222223</v>
      </c>
      <c r="K568" s="87">
        <f t="shared" si="779"/>
        <v>-2.5666666666666682</v>
      </c>
      <c r="L568" s="88">
        <f t="shared" si="780"/>
        <v>-5.1722222222222243</v>
      </c>
      <c r="P568" s="37">
        <f t="shared" si="751"/>
        <v>4</v>
      </c>
      <c r="Q568" s="40" t="str">
        <f t="shared" si="771"/>
        <v xml:space="preserve"> </v>
      </c>
      <c r="R568" s="40">
        <f t="shared" si="772"/>
        <v>8.8555555555555543</v>
      </c>
      <c r="S568" s="73"/>
      <c r="T568" s="93">
        <f t="shared" si="755"/>
        <v>-0.29956546599805634</v>
      </c>
      <c r="U568" s="78">
        <f t="shared" ref="U568" si="816">U567</f>
        <v>2</v>
      </c>
      <c r="V568" s="65">
        <f t="shared" si="758"/>
        <v>0.94304496629616374</v>
      </c>
      <c r="W568" s="65">
        <f t="shared" si="759"/>
        <v>4.99</v>
      </c>
      <c r="X568" s="78">
        <f t="shared" si="763"/>
        <v>0</v>
      </c>
      <c r="Y568" s="78">
        <f t="shared" si="747"/>
        <v>0.42641202796387834</v>
      </c>
      <c r="Z568" s="78">
        <f t="shared" si="767"/>
        <v>-11.82</v>
      </c>
      <c r="AA568" s="75"/>
      <c r="AB568" s="65"/>
      <c r="AC568" s="40"/>
      <c r="AD568" s="31"/>
    </row>
    <row r="569" spans="1:30" ht="12.75" customHeight="1">
      <c r="A569" s="1">
        <v>5735</v>
      </c>
      <c r="B569" s="1">
        <f t="shared" si="745"/>
        <v>-3785</v>
      </c>
      <c r="C569" s="2">
        <v>17.100000000000001</v>
      </c>
      <c r="F569" s="18">
        <f t="shared" si="749"/>
        <v>1080.5312476371071</v>
      </c>
      <c r="G569" s="18">
        <f t="shared" si="750"/>
        <v>1090.0789325344026</v>
      </c>
      <c r="H569" s="14">
        <f t="shared" si="765"/>
        <v>27.7</v>
      </c>
      <c r="I569" s="18">
        <f t="shared" si="768"/>
        <v>22.766666666666666</v>
      </c>
      <c r="J569" s="18">
        <f t="shared" si="769"/>
        <v>18.844444444444445</v>
      </c>
      <c r="K569" s="87">
        <f t="shared" si="779"/>
        <v>4.9333333333333336</v>
      </c>
      <c r="L569" s="88">
        <f t="shared" si="780"/>
        <v>8.8555555555555543</v>
      </c>
      <c r="P569" s="37">
        <f t="shared" si="751"/>
        <v>5</v>
      </c>
      <c r="Q569" s="40">
        <f t="shared" si="771"/>
        <v>8.8555555555555543</v>
      </c>
      <c r="R569" s="40">
        <f t="shared" si="772"/>
        <v>8.8555555555555543</v>
      </c>
      <c r="S569" s="73"/>
      <c r="T569" s="93">
        <f t="shared" si="755"/>
        <v>0.97603656729332755</v>
      </c>
      <c r="U569" s="78">
        <f t="shared" ref="U569" si="817">U568</f>
        <v>2</v>
      </c>
      <c r="V569" s="65">
        <f t="shared" si="758"/>
        <v>0.51516817663780767</v>
      </c>
      <c r="W569" s="65">
        <f t="shared" si="759"/>
        <v>4.99</v>
      </c>
      <c r="X569" s="78">
        <f t="shared" si="763"/>
        <v>0</v>
      </c>
      <c r="Y569" s="78">
        <f t="shared" si="747"/>
        <v>0.90807062337648126</v>
      </c>
      <c r="Z569" s="78">
        <f t="shared" si="767"/>
        <v>-11.82</v>
      </c>
      <c r="AA569" s="75"/>
      <c r="AB569" s="65"/>
      <c r="AC569" s="40"/>
      <c r="AD569" s="31"/>
    </row>
    <row r="570" spans="1:30" ht="12.75" customHeight="1">
      <c r="A570" s="1">
        <v>5725</v>
      </c>
      <c r="B570" s="1">
        <f t="shared" si="745"/>
        <v>-3775</v>
      </c>
      <c r="C570" s="2">
        <v>17.600000000000001</v>
      </c>
      <c r="F570" s="18">
        <f t="shared" si="749"/>
        <v>1099.6266174317002</v>
      </c>
      <c r="G570" s="18">
        <f t="shared" si="750"/>
        <v>1109.1743023289957</v>
      </c>
      <c r="H570" s="14">
        <f t="shared" si="765"/>
        <v>27.450000000000003</v>
      </c>
      <c r="I570" s="18">
        <f t="shared" si="768"/>
        <v>28.533333333333335</v>
      </c>
      <c r="J570" s="18">
        <f t="shared" si="769"/>
        <v>19.983333333333334</v>
      </c>
      <c r="K570" s="87">
        <f t="shared" si="779"/>
        <v>-1.0833333333333321</v>
      </c>
      <c r="L570" s="88">
        <f t="shared" si="780"/>
        <v>7.4666666666666686</v>
      </c>
      <c r="P570" s="37">
        <f t="shared" si="751"/>
        <v>6</v>
      </c>
      <c r="Q570" s="40" t="str">
        <f t="shared" si="771"/>
        <v xml:space="preserve"> </v>
      </c>
      <c r="R570" s="40">
        <f t="shared" si="772"/>
        <v>8.8555555555555543</v>
      </c>
      <c r="S570" s="73"/>
      <c r="T570" s="93">
        <f t="shared" si="755"/>
        <v>-0.67647110129525345</v>
      </c>
      <c r="U570" s="78">
        <f t="shared" ref="U570" si="818">U569</f>
        <v>2</v>
      </c>
      <c r="V570" s="65">
        <f t="shared" si="758"/>
        <v>-0.73625340865016065</v>
      </c>
      <c r="W570" s="65">
        <f t="shared" si="759"/>
        <v>4.99</v>
      </c>
      <c r="X570" s="78">
        <f t="shared" si="763"/>
        <v>0</v>
      </c>
      <c r="Y570" s="78">
        <f t="shared" si="747"/>
        <v>0.96483288203040218</v>
      </c>
      <c r="Z570" s="78">
        <f t="shared" si="767"/>
        <v>-11.82</v>
      </c>
      <c r="AA570" s="75"/>
      <c r="AB570" s="65"/>
      <c r="AC570" s="40"/>
      <c r="AD570" s="31"/>
    </row>
    <row r="571" spans="1:30" ht="12.75" customHeight="1">
      <c r="A571" s="1">
        <v>5715</v>
      </c>
      <c r="B571" s="1">
        <f t="shared" si="745"/>
        <v>-3765</v>
      </c>
      <c r="C571" s="2">
        <v>18.100000000000001</v>
      </c>
      <c r="F571" s="18">
        <f t="shared" si="749"/>
        <v>1118.7219872262933</v>
      </c>
      <c r="G571" s="18">
        <f t="shared" si="750"/>
        <v>1128.2696721235889</v>
      </c>
      <c r="H571" s="14">
        <f t="shared" si="765"/>
        <v>30.45</v>
      </c>
      <c r="I571" s="18">
        <f t="shared" si="768"/>
        <v>28.933333333333337</v>
      </c>
      <c r="J571" s="18">
        <f t="shared" si="769"/>
        <v>21.966666666666665</v>
      </c>
      <c r="K571" s="87">
        <f t="shared" si="779"/>
        <v>1.5166666666666622</v>
      </c>
      <c r="L571" s="88">
        <f t="shared" si="780"/>
        <v>8.4833333333333343</v>
      </c>
      <c r="P571" s="37">
        <f t="shared" si="751"/>
        <v>7</v>
      </c>
      <c r="Q571" s="40" t="str">
        <f t="shared" si="771"/>
        <v xml:space="preserve"> </v>
      </c>
      <c r="R571" s="40">
        <f t="shared" si="772"/>
        <v>8.8555555555555543</v>
      </c>
      <c r="S571" s="73"/>
      <c r="T571" s="93">
        <f t="shared" si="755"/>
        <v>-0.29956546599807693</v>
      </c>
      <c r="U571" s="78">
        <f t="shared" ref="U571" si="819">U570</f>
        <v>2</v>
      </c>
      <c r="V571" s="65">
        <f t="shared" si="758"/>
        <v>-0.81070465598830088</v>
      </c>
      <c r="W571" s="65">
        <f t="shared" si="759"/>
        <v>4.99</v>
      </c>
      <c r="X571" s="78">
        <f t="shared" si="763"/>
        <v>0</v>
      </c>
      <c r="Y571" s="78">
        <f t="shared" si="747"/>
        <v>0.57013911225923597</v>
      </c>
      <c r="Z571" s="78">
        <f t="shared" si="767"/>
        <v>-11.82</v>
      </c>
      <c r="AA571" s="75"/>
      <c r="AB571" s="65"/>
      <c r="AC571" s="40"/>
      <c r="AD571" s="31"/>
    </row>
    <row r="572" spans="1:30" ht="12.75" customHeight="1">
      <c r="A572" s="1">
        <v>5705</v>
      </c>
      <c r="B572" s="1">
        <f t="shared" si="745"/>
        <v>-3755</v>
      </c>
      <c r="C572" s="2">
        <v>20.9</v>
      </c>
      <c r="F572" s="18">
        <f t="shared" si="749"/>
        <v>1137.8173570208864</v>
      </c>
      <c r="G572" s="18">
        <f t="shared" si="750"/>
        <v>1147.365041918182</v>
      </c>
      <c r="H572" s="14">
        <f t="shared" si="765"/>
        <v>28.9</v>
      </c>
      <c r="I572" s="18">
        <f t="shared" si="768"/>
        <v>26.316666666666663</v>
      </c>
      <c r="J572" s="18">
        <f t="shared" si="769"/>
        <v>23.061111111111114</v>
      </c>
      <c r="K572" s="87">
        <f t="shared" si="779"/>
        <v>2.5833333333333357</v>
      </c>
      <c r="L572" s="88">
        <f t="shared" si="780"/>
        <v>5.838888888888885</v>
      </c>
      <c r="P572" s="37">
        <f t="shared" si="751"/>
        <v>8</v>
      </c>
      <c r="Q572" s="40" t="str">
        <f t="shared" si="771"/>
        <v xml:space="preserve"> </v>
      </c>
      <c r="R572" s="40">
        <f t="shared" si="772"/>
        <v>8.8555555555555543</v>
      </c>
      <c r="S572" s="73"/>
      <c r="T572" s="93">
        <f t="shared" si="755"/>
        <v>0.9760365672933291</v>
      </c>
      <c r="U572" s="78">
        <f t="shared" ref="U572" si="820">U571</f>
        <v>2</v>
      </c>
      <c r="V572" s="65">
        <f t="shared" si="758"/>
        <v>0.41083175761413671</v>
      </c>
      <c r="W572" s="65">
        <f t="shared" si="759"/>
        <v>4.99</v>
      </c>
      <c r="X572" s="78">
        <f t="shared" si="763"/>
        <v>0</v>
      </c>
      <c r="Y572" s="78">
        <f t="shared" si="747"/>
        <v>-9.1329084528441129E-2</v>
      </c>
      <c r="Z572" s="78">
        <f t="shared" si="767"/>
        <v>-11.82</v>
      </c>
      <c r="AA572" s="75"/>
      <c r="AB572" s="65"/>
      <c r="AC572" s="40"/>
      <c r="AD572" s="31"/>
    </row>
    <row r="573" spans="1:30" ht="12.75" customHeight="1">
      <c r="A573" s="1">
        <v>5695</v>
      </c>
      <c r="B573" s="1">
        <f t="shared" si="745"/>
        <v>-3745</v>
      </c>
      <c r="C573" s="2">
        <v>25.9</v>
      </c>
      <c r="F573" s="18">
        <f t="shared" si="749"/>
        <v>1156.9127268154796</v>
      </c>
      <c r="G573" s="18">
        <f t="shared" si="750"/>
        <v>1166.4604117127751</v>
      </c>
      <c r="H573" s="14">
        <f t="shared" si="765"/>
        <v>19.600000000000001</v>
      </c>
      <c r="I573" s="18">
        <f t="shared" si="768"/>
        <v>23.75</v>
      </c>
      <c r="J573" s="18">
        <f t="shared" si="769"/>
        <v>23.866666666666667</v>
      </c>
      <c r="K573" s="87">
        <f t="shared" si="779"/>
        <v>-4.1499999999999986</v>
      </c>
      <c r="L573" s="88">
        <f t="shared" si="780"/>
        <v>-4.2666666666666657</v>
      </c>
      <c r="P573" s="37">
        <f t="shared" si="751"/>
        <v>9</v>
      </c>
      <c r="Q573" s="40" t="str">
        <f t="shared" si="771"/>
        <v xml:space="preserve"> </v>
      </c>
      <c r="R573" s="40">
        <f t="shared" si="772"/>
        <v>8.4833333333333343</v>
      </c>
      <c r="S573" s="73"/>
      <c r="T573" s="93">
        <f t="shared" si="755"/>
        <v>-0.67647110129523758</v>
      </c>
      <c r="U573" s="78">
        <f t="shared" ref="U573" si="821">U572</f>
        <v>2</v>
      </c>
      <c r="V573" s="65">
        <f t="shared" si="758"/>
        <v>0.97561495701258483</v>
      </c>
      <c r="W573" s="65">
        <f t="shared" si="759"/>
        <v>4.99</v>
      </c>
      <c r="X573" s="78">
        <f t="shared" si="763"/>
        <v>0</v>
      </c>
      <c r="Y573" s="78">
        <f t="shared" si="747"/>
        <v>-0.71006338765555632</v>
      </c>
      <c r="Z573" s="78">
        <f t="shared" si="767"/>
        <v>-11.82</v>
      </c>
      <c r="AA573" s="75"/>
      <c r="AB573" s="65"/>
      <c r="AC573" s="40"/>
      <c r="AD573" s="31"/>
    </row>
    <row r="574" spans="1:30" ht="12.75" customHeight="1">
      <c r="A574" s="1">
        <v>5685</v>
      </c>
      <c r="B574" s="1">
        <f t="shared" si="745"/>
        <v>-3735</v>
      </c>
      <c r="C574" s="2">
        <v>30.6</v>
      </c>
      <c r="F574" s="18">
        <f t="shared" si="749"/>
        <v>1176.0080966100727</v>
      </c>
      <c r="G574" s="18">
        <f t="shared" si="750"/>
        <v>1185.5557815073682</v>
      </c>
      <c r="H574" s="14">
        <f t="shared" si="765"/>
        <v>22.75</v>
      </c>
      <c r="I574" s="18">
        <f t="shared" si="768"/>
        <v>21.25</v>
      </c>
      <c r="J574" s="18">
        <f t="shared" si="769"/>
        <v>22.677777777777781</v>
      </c>
      <c r="K574" s="87">
        <f t="shared" si="779"/>
        <v>1.5</v>
      </c>
      <c r="L574" s="88">
        <f t="shared" si="780"/>
        <v>7.2222222222219301E-2</v>
      </c>
      <c r="P574" s="37">
        <f t="shared" si="751"/>
        <v>1</v>
      </c>
      <c r="Q574" s="40" t="str">
        <f t="shared" si="771"/>
        <v xml:space="preserve"> </v>
      </c>
      <c r="R574" s="40">
        <f t="shared" si="772"/>
        <v>8.4833333333333343</v>
      </c>
      <c r="S574" s="73"/>
      <c r="T574" s="93">
        <f t="shared" si="755"/>
        <v>-0.29956546599811107</v>
      </c>
      <c r="U574" s="78">
        <f t="shared" ref="U574" si="822">U573</f>
        <v>2</v>
      </c>
      <c r="V574" s="65">
        <f t="shared" si="758"/>
        <v>-1.9214134918439089E-2</v>
      </c>
      <c r="W574" s="65">
        <f t="shared" si="759"/>
        <v>4.99</v>
      </c>
      <c r="X574" s="78">
        <f t="shared" si="763"/>
        <v>0</v>
      </c>
      <c r="Y574" s="78">
        <f t="shared" si="747"/>
        <v>-0.99655114022311075</v>
      </c>
      <c r="Z574" s="78">
        <f t="shared" si="767"/>
        <v>-11.82</v>
      </c>
      <c r="AA574" s="75"/>
      <c r="AB574" s="65"/>
      <c r="AC574" s="40"/>
      <c r="AD574" s="31"/>
    </row>
    <row r="575" spans="1:30" ht="12.75" customHeight="1">
      <c r="A575" s="1">
        <v>5675</v>
      </c>
      <c r="B575" s="1">
        <f t="shared" si="745"/>
        <v>-3725</v>
      </c>
      <c r="C575" s="2">
        <v>31.6</v>
      </c>
      <c r="F575" s="18">
        <f t="shared" si="749"/>
        <v>1195.1034664046658</v>
      </c>
      <c r="G575" s="18">
        <f t="shared" si="750"/>
        <v>1204.6511513019614</v>
      </c>
      <c r="H575" s="14">
        <f t="shared" si="765"/>
        <v>21.4</v>
      </c>
      <c r="I575" s="18">
        <f t="shared" si="768"/>
        <v>20.099999999999998</v>
      </c>
      <c r="J575" s="18">
        <f t="shared" si="769"/>
        <v>20.261111111111109</v>
      </c>
      <c r="K575" s="87">
        <f t="shared" si="779"/>
        <v>1.3000000000000007</v>
      </c>
      <c r="L575" s="88">
        <f t="shared" si="780"/>
        <v>1.1388888888888893</v>
      </c>
      <c r="P575" s="37">
        <f t="shared" si="751"/>
        <v>2</v>
      </c>
      <c r="Q575" s="40" t="str">
        <f t="shared" si="771"/>
        <v xml:space="preserve"> </v>
      </c>
      <c r="R575" s="40">
        <f t="shared" si="772"/>
        <v>7.1944444444444429</v>
      </c>
      <c r="S575" s="73"/>
      <c r="T575" s="93">
        <f t="shared" si="755"/>
        <v>0.97603656729333688</v>
      </c>
      <c r="U575" s="78">
        <f t="shared" ref="U575" si="823">U574</f>
        <v>2</v>
      </c>
      <c r="V575" s="65">
        <f t="shared" si="758"/>
        <v>-0.9833276245817193</v>
      </c>
      <c r="W575" s="65">
        <f t="shared" si="759"/>
        <v>4.99</v>
      </c>
      <c r="X575" s="78">
        <f t="shared" si="763"/>
        <v>0</v>
      </c>
      <c r="Y575" s="78">
        <f t="shared" si="747"/>
        <v>-0.81674153884803802</v>
      </c>
      <c r="Z575" s="78">
        <f t="shared" si="767"/>
        <v>-11.82</v>
      </c>
      <c r="AA575" s="75"/>
      <c r="AB575" s="65"/>
      <c r="AC575" s="40"/>
      <c r="AD575" s="31"/>
    </row>
    <row r="576" spans="1:30" ht="12.75" customHeight="1">
      <c r="A576" s="1">
        <v>5665</v>
      </c>
      <c r="B576" s="1">
        <f t="shared" si="745"/>
        <v>-3715</v>
      </c>
      <c r="C576" s="2">
        <v>24.6</v>
      </c>
      <c r="F576" s="18">
        <f t="shared" si="749"/>
        <v>1214.1988361992589</v>
      </c>
      <c r="G576" s="18">
        <f t="shared" si="750"/>
        <v>1223.7465210965545</v>
      </c>
      <c r="H576" s="14">
        <f t="shared" si="765"/>
        <v>16.149999999999999</v>
      </c>
      <c r="I576" s="18">
        <f t="shared" si="768"/>
        <v>19.316666666666666</v>
      </c>
      <c r="J576" s="18">
        <f t="shared" si="769"/>
        <v>16.522222222222226</v>
      </c>
      <c r="K576" s="87">
        <f t="shared" si="779"/>
        <v>-3.1666666666666679</v>
      </c>
      <c r="L576" s="88">
        <f t="shared" si="780"/>
        <v>-0.37222222222222712</v>
      </c>
      <c r="P576" s="37">
        <f t="shared" si="751"/>
        <v>3</v>
      </c>
      <c r="Q576" s="40" t="str">
        <f t="shared" si="771"/>
        <v xml:space="preserve"> </v>
      </c>
      <c r="R576" s="40">
        <f t="shared" si="772"/>
        <v>7.1944444444444429</v>
      </c>
      <c r="S576" s="73"/>
      <c r="T576" s="93">
        <f t="shared" si="755"/>
        <v>-0.6764711012952217</v>
      </c>
      <c r="U576" s="78">
        <f t="shared" ref="U576" si="824">U575</f>
        <v>2</v>
      </c>
      <c r="V576" s="65">
        <f t="shared" si="758"/>
        <v>-0.37549939822467709</v>
      </c>
      <c r="W576" s="65">
        <f t="shared" si="759"/>
        <v>4.99</v>
      </c>
      <c r="X576" s="78">
        <f t="shared" si="763"/>
        <v>0</v>
      </c>
      <c r="Y576" s="78">
        <f t="shared" si="747"/>
        <v>-0.25476949437486196</v>
      </c>
      <c r="Z576" s="78">
        <f t="shared" si="767"/>
        <v>-11.82</v>
      </c>
      <c r="AA576" s="75"/>
      <c r="AB576" s="65"/>
      <c r="AC576" s="40"/>
      <c r="AD576" s="31"/>
    </row>
    <row r="577" spans="1:30" ht="12.75" customHeight="1">
      <c r="A577" s="1">
        <v>5655</v>
      </c>
      <c r="B577" s="1">
        <f t="shared" si="745"/>
        <v>-3705</v>
      </c>
      <c r="C577" s="2">
        <v>16.7</v>
      </c>
      <c r="F577" s="18">
        <f t="shared" si="749"/>
        <v>1233.2942059938521</v>
      </c>
      <c r="G577" s="18">
        <f t="shared" si="750"/>
        <v>1242.8418908911476</v>
      </c>
      <c r="H577" s="14">
        <f t="shared" si="765"/>
        <v>20.399999999999999</v>
      </c>
      <c r="I577" s="18">
        <f t="shared" si="768"/>
        <v>17.849999999999998</v>
      </c>
      <c r="J577" s="18">
        <f t="shared" si="769"/>
        <v>13.205555555555556</v>
      </c>
      <c r="K577" s="87">
        <f t="shared" si="779"/>
        <v>2.5500000000000007</v>
      </c>
      <c r="L577" s="88">
        <f t="shared" si="780"/>
        <v>7.1944444444444429</v>
      </c>
      <c r="P577" s="37">
        <f t="shared" si="751"/>
        <v>4</v>
      </c>
      <c r="Q577" s="40">
        <f t="shared" si="771"/>
        <v>7.1944444444444429</v>
      </c>
      <c r="R577" s="40">
        <f t="shared" si="772"/>
        <v>7.1944444444444429</v>
      </c>
      <c r="S577" s="73"/>
      <c r="T577" s="93">
        <f t="shared" si="755"/>
        <v>-0.29956546599811806</v>
      </c>
      <c r="U577" s="78">
        <f t="shared" ref="U577" si="825">U576</f>
        <v>2</v>
      </c>
      <c r="V577" s="65">
        <f t="shared" si="758"/>
        <v>0.8325999419038107</v>
      </c>
      <c r="W577" s="65">
        <f t="shared" si="759"/>
        <v>4.99</v>
      </c>
      <c r="X577" s="78">
        <f t="shared" si="763"/>
        <v>0</v>
      </c>
      <c r="Y577" s="78">
        <f t="shared" si="747"/>
        <v>0.42641202796384919</v>
      </c>
      <c r="Z577" s="78">
        <f t="shared" si="767"/>
        <v>-11.82</v>
      </c>
      <c r="AA577" s="75"/>
      <c r="AB577" s="65"/>
      <c r="AC577" s="40"/>
      <c r="AD577" s="31"/>
    </row>
    <row r="578" spans="1:30" ht="12.75" customHeight="1">
      <c r="A578" s="1">
        <v>5645</v>
      </c>
      <c r="B578" s="1">
        <f t="shared" ref="B578:B641" si="826">1950-A578</f>
        <v>-3695</v>
      </c>
      <c r="C578" s="2">
        <v>17.3</v>
      </c>
      <c r="F578" s="18">
        <f t="shared" si="749"/>
        <v>1252.3895757884452</v>
      </c>
      <c r="G578" s="18">
        <f t="shared" si="750"/>
        <v>1261.9372606857407</v>
      </c>
      <c r="H578" s="14">
        <f t="shared" si="765"/>
        <v>17</v>
      </c>
      <c r="I578" s="18">
        <f t="shared" si="768"/>
        <v>14.366666666666667</v>
      </c>
      <c r="J578" s="18">
        <f t="shared" si="769"/>
        <v>12.199999999999998</v>
      </c>
      <c r="K578" s="87">
        <f t="shared" si="779"/>
        <v>2.6333333333333329</v>
      </c>
      <c r="L578" s="88">
        <f t="shared" si="780"/>
        <v>4.8000000000000025</v>
      </c>
      <c r="P578" s="37">
        <f t="shared" si="751"/>
        <v>5</v>
      </c>
      <c r="Q578" s="40" t="str">
        <f t="shared" si="771"/>
        <v xml:space="preserve"> </v>
      </c>
      <c r="R578" s="40">
        <f t="shared" si="772"/>
        <v>7.1944444444444429</v>
      </c>
      <c r="S578" s="73"/>
      <c r="T578" s="93">
        <f t="shared" si="755"/>
        <v>0.97603656729334465</v>
      </c>
      <c r="U578" s="78">
        <f t="shared" ref="U578" si="827">U577</f>
        <v>2</v>
      </c>
      <c r="V578" s="65">
        <f t="shared" si="758"/>
        <v>0.70970994672156773</v>
      </c>
      <c r="W578" s="65">
        <f t="shared" si="759"/>
        <v>4.99</v>
      </c>
      <c r="X578" s="78">
        <f t="shared" si="763"/>
        <v>0</v>
      </c>
      <c r="Y578" s="78">
        <f t="shared" ref="Y578:Y624" si="828" xml:space="preserve"> SIN((2*PI()*(G578-2000+Z578)/171.858328151339) + 3.421821408)</f>
        <v>0.90807062337646771</v>
      </c>
      <c r="Z578" s="78">
        <f t="shared" si="767"/>
        <v>-11.82</v>
      </c>
      <c r="AA578" s="75"/>
      <c r="AB578" s="65"/>
      <c r="AC578" s="40"/>
      <c r="AD578" s="31"/>
    </row>
    <row r="579" spans="1:30" ht="12.75" customHeight="1">
      <c r="A579" s="1">
        <v>5635</v>
      </c>
      <c r="B579" s="1">
        <f t="shared" si="826"/>
        <v>-3685</v>
      </c>
      <c r="C579" s="2">
        <v>23.8</v>
      </c>
      <c r="F579" s="18">
        <f t="shared" si="749"/>
        <v>1271.4849455830383</v>
      </c>
      <c r="G579" s="18">
        <f t="shared" si="750"/>
        <v>1281.0326304803339</v>
      </c>
      <c r="H579" s="14">
        <f t="shared" si="765"/>
        <v>5.7</v>
      </c>
      <c r="I579" s="18">
        <f t="shared" si="768"/>
        <v>6.5</v>
      </c>
      <c r="J579" s="18">
        <f t="shared" si="769"/>
        <v>12.794444444444443</v>
      </c>
      <c r="K579" s="87">
        <f t="shared" si="779"/>
        <v>-0.79999999999999982</v>
      </c>
      <c r="L579" s="88">
        <f t="shared" si="780"/>
        <v>-7.0944444444444423</v>
      </c>
      <c r="P579" s="37">
        <f t="shared" si="751"/>
        <v>6</v>
      </c>
      <c r="Q579" s="40" t="str">
        <f t="shared" si="771"/>
        <v xml:space="preserve"> </v>
      </c>
      <c r="R579" s="40">
        <f t="shared" si="772"/>
        <v>7.1944444444444429</v>
      </c>
      <c r="S579" s="73"/>
      <c r="T579" s="93">
        <f t="shared" si="755"/>
        <v>-0.67647110129519539</v>
      </c>
      <c r="U579" s="78">
        <f t="shared" ref="U579" si="829">U578</f>
        <v>2</v>
      </c>
      <c r="V579" s="65">
        <f t="shared" si="758"/>
        <v>-0.54771816539881457</v>
      </c>
      <c r="W579" s="65">
        <f t="shared" si="759"/>
        <v>4.99</v>
      </c>
      <c r="X579" s="78">
        <f t="shared" si="763"/>
        <v>0</v>
      </c>
      <c r="Y579" s="78">
        <f t="shared" si="828"/>
        <v>0.96483288203041162</v>
      </c>
      <c r="Z579" s="78">
        <f t="shared" si="767"/>
        <v>-11.82</v>
      </c>
      <c r="AA579" s="75"/>
      <c r="AB579" s="65"/>
      <c r="AC579" s="40"/>
      <c r="AD579" s="31"/>
    </row>
    <row r="580" spans="1:30" ht="12.75" customHeight="1">
      <c r="A580" s="1">
        <v>5625</v>
      </c>
      <c r="B580" s="1">
        <f t="shared" si="826"/>
        <v>-3675</v>
      </c>
      <c r="C580" s="2">
        <v>26.9</v>
      </c>
      <c r="F580" s="18">
        <f t="shared" ref="F580:F624" si="830">F579 + 19.0953697945932</f>
        <v>1290.5803153776315</v>
      </c>
      <c r="G580" s="18">
        <f t="shared" ref="G580:G624" si="831">G579 + 19.0953697945932</f>
        <v>1300.128000274927</v>
      </c>
      <c r="H580" s="14">
        <f t="shared" si="765"/>
        <v>-3.2</v>
      </c>
      <c r="I580" s="18">
        <f t="shared" si="768"/>
        <v>0.51666666666666672</v>
      </c>
      <c r="J580" s="18">
        <f t="shared" si="769"/>
        <v>12.833333333333334</v>
      </c>
      <c r="K580" s="87">
        <f t="shared" si="779"/>
        <v>-3.7166666666666668</v>
      </c>
      <c r="L580" s="88">
        <f t="shared" si="780"/>
        <v>-16.033333333333335</v>
      </c>
      <c r="P580" s="37">
        <f t="shared" ref="P580:P614" si="832">IF(P579=9, 1, P579+1)</f>
        <v>7</v>
      </c>
      <c r="Q580" s="40" t="str">
        <f t="shared" si="771"/>
        <v xml:space="preserve"> </v>
      </c>
      <c r="R580" s="40">
        <f t="shared" si="772"/>
        <v>20.650000000000002</v>
      </c>
      <c r="S580" s="73"/>
      <c r="T580" s="93">
        <f t="shared" si="755"/>
        <v>-0.2995654659981522</v>
      </c>
      <c r="U580" s="78">
        <f t="shared" ref="U580" si="833">U579</f>
        <v>2</v>
      </c>
      <c r="V580" s="65">
        <f t="shared" si="758"/>
        <v>-0.92956726266262324</v>
      </c>
      <c r="W580" s="65">
        <f t="shared" si="759"/>
        <v>4.99</v>
      </c>
      <c r="X580" s="78">
        <f t="shared" si="763"/>
        <v>0</v>
      </c>
      <c r="Y580" s="78">
        <f t="shared" si="828"/>
        <v>0.57013911225926539</v>
      </c>
      <c r="Z580" s="78">
        <f t="shared" si="767"/>
        <v>-11.82</v>
      </c>
      <c r="AA580" s="75"/>
      <c r="AB580" s="65"/>
      <c r="AC580" s="40"/>
      <c r="AD580" s="31"/>
    </row>
    <row r="581" spans="1:30" ht="12.75" customHeight="1">
      <c r="A581" s="1">
        <v>5615</v>
      </c>
      <c r="B581" s="1">
        <f t="shared" si="826"/>
        <v>-3665</v>
      </c>
      <c r="C581" s="2">
        <v>21.4</v>
      </c>
      <c r="F581" s="18">
        <f t="shared" si="830"/>
        <v>1309.6756851722246</v>
      </c>
      <c r="G581" s="18">
        <f t="shared" si="831"/>
        <v>1319.2233700695201</v>
      </c>
      <c r="H581" s="14">
        <f t="shared" si="765"/>
        <v>-0.95</v>
      </c>
      <c r="I581" s="18">
        <f t="shared" si="768"/>
        <v>2.1333333333333333</v>
      </c>
      <c r="J581" s="18">
        <f t="shared" si="769"/>
        <v>11.605555555555554</v>
      </c>
      <c r="K581" s="87">
        <f t="shared" si="779"/>
        <v>-3.083333333333333</v>
      </c>
      <c r="L581" s="88">
        <f t="shared" si="780"/>
        <v>-12.555555555555554</v>
      </c>
      <c r="P581" s="37">
        <f t="shared" si="832"/>
        <v>8</v>
      </c>
      <c r="Q581" s="40" t="str">
        <f t="shared" si="771"/>
        <v xml:space="preserve"> </v>
      </c>
      <c r="R581" s="40">
        <f t="shared" si="772"/>
        <v>20.650000000000002</v>
      </c>
      <c r="S581" s="73"/>
      <c r="T581" s="93">
        <f t="shared" si="755"/>
        <v>0.97603656729334631</v>
      </c>
      <c r="U581" s="78">
        <f t="shared" ref="U581" si="834">U580</f>
        <v>2</v>
      </c>
      <c r="V581" s="65">
        <f t="shared" si="758"/>
        <v>0.17458435997377778</v>
      </c>
      <c r="W581" s="65">
        <f t="shared" si="759"/>
        <v>4.99</v>
      </c>
      <c r="X581" s="78">
        <f t="shared" si="763"/>
        <v>0</v>
      </c>
      <c r="Y581" s="78">
        <f t="shared" si="828"/>
        <v>-9.1329084528409044E-2</v>
      </c>
      <c r="Z581" s="78">
        <f t="shared" si="767"/>
        <v>-11.82</v>
      </c>
      <c r="AA581" s="75"/>
      <c r="AB581" s="65"/>
      <c r="AC581" s="40"/>
      <c r="AD581" s="31"/>
    </row>
    <row r="582" spans="1:30" ht="12.75" customHeight="1">
      <c r="A582" s="1">
        <v>5605</v>
      </c>
      <c r="B582" s="1">
        <f t="shared" si="826"/>
        <v>-3655</v>
      </c>
      <c r="C582" s="2">
        <v>12</v>
      </c>
      <c r="F582" s="18">
        <f t="shared" si="830"/>
        <v>1328.7710549668177</v>
      </c>
      <c r="G582" s="18">
        <f t="shared" si="831"/>
        <v>1338.3187398641132</v>
      </c>
      <c r="H582" s="14">
        <f t="shared" si="765"/>
        <v>10.55</v>
      </c>
      <c r="I582" s="18">
        <f t="shared" si="768"/>
        <v>12.566666666666668</v>
      </c>
      <c r="J582" s="18">
        <f t="shared" si="769"/>
        <v>9.5500000000000007</v>
      </c>
      <c r="K582" s="87">
        <f t="shared" si="779"/>
        <v>-2.0166666666666675</v>
      </c>
      <c r="L582" s="88">
        <f t="shared" si="780"/>
        <v>1</v>
      </c>
      <c r="P582" s="37">
        <f t="shared" si="832"/>
        <v>9</v>
      </c>
      <c r="Q582" s="40" t="str">
        <f t="shared" si="771"/>
        <v xml:space="preserve"> </v>
      </c>
      <c r="R582" s="40">
        <f t="shared" si="772"/>
        <v>20.650000000000002</v>
      </c>
      <c r="S582" s="73"/>
      <c r="T582" s="93">
        <f t="shared" si="755"/>
        <v>-0.67647110129518995</v>
      </c>
      <c r="U582" s="78">
        <f t="shared" ref="U582" si="835">U581</f>
        <v>2</v>
      </c>
      <c r="V582" s="65">
        <f t="shared" si="758"/>
        <v>0.9996464588878804</v>
      </c>
      <c r="W582" s="65">
        <f t="shared" si="759"/>
        <v>4.99</v>
      </c>
      <c r="X582" s="78">
        <f t="shared" si="763"/>
        <v>0</v>
      </c>
      <c r="Y582" s="78">
        <f t="shared" si="828"/>
        <v>-0.71006338765553123</v>
      </c>
      <c r="Z582" s="78">
        <f t="shared" si="767"/>
        <v>-11.82</v>
      </c>
      <c r="AA582" s="75"/>
      <c r="AB582" s="65"/>
      <c r="AC582" s="40"/>
      <c r="AD582" s="31"/>
    </row>
    <row r="583" spans="1:30" ht="12.75" customHeight="1">
      <c r="A583" s="1">
        <v>5595</v>
      </c>
      <c r="B583" s="1">
        <f t="shared" si="826"/>
        <v>-3645</v>
      </c>
      <c r="C583" s="2">
        <v>2.2999999999999998</v>
      </c>
      <c r="F583" s="18">
        <f t="shared" si="830"/>
        <v>1347.8664247614108</v>
      </c>
      <c r="G583" s="18">
        <f t="shared" si="831"/>
        <v>1357.4141096587064</v>
      </c>
      <c r="H583" s="14">
        <f t="shared" si="765"/>
        <v>28.1</v>
      </c>
      <c r="I583" s="18">
        <f t="shared" si="768"/>
        <v>20.133333333333336</v>
      </c>
      <c r="J583" s="18">
        <f t="shared" si="769"/>
        <v>7.4499999999999993</v>
      </c>
      <c r="K583" s="87">
        <f t="shared" si="779"/>
        <v>7.966666666666665</v>
      </c>
      <c r="L583" s="88">
        <f t="shared" si="780"/>
        <v>20.650000000000002</v>
      </c>
      <c r="P583" s="37">
        <f t="shared" si="832"/>
        <v>1</v>
      </c>
      <c r="Q583" s="40">
        <f t="shared" si="771"/>
        <v>20.650000000000002</v>
      </c>
      <c r="R583" s="40">
        <f t="shared" si="772"/>
        <v>20.650000000000002</v>
      </c>
      <c r="S583" s="73"/>
      <c r="T583" s="93">
        <f t="shared" ref="T583:T624" si="836" xml:space="preserve"> SIN((2*PI()*(G583-2000+U583)/57.2861093837796) + 0.840686201)</f>
        <v>-0.2995654659981728</v>
      </c>
      <c r="U583" s="78">
        <f t="shared" ref="U583" si="837">U582</f>
        <v>2</v>
      </c>
      <c r="V583" s="65">
        <f t="shared" si="758"/>
        <v>0.22667964992269449</v>
      </c>
      <c r="W583" s="65">
        <f t="shared" si="759"/>
        <v>4.99</v>
      </c>
      <c r="X583" s="78">
        <f t="shared" si="763"/>
        <v>0</v>
      </c>
      <c r="Y583" s="78">
        <f t="shared" si="828"/>
        <v>-0.99655114022310809</v>
      </c>
      <c r="Z583" s="78">
        <f t="shared" si="767"/>
        <v>-11.82</v>
      </c>
      <c r="AA583" s="75"/>
      <c r="AB583" s="65"/>
      <c r="AC583" s="40"/>
      <c r="AD583" s="31"/>
    </row>
    <row r="584" spans="1:30" ht="12.75" customHeight="1">
      <c r="A584" s="1">
        <v>5585</v>
      </c>
      <c r="B584" s="1">
        <f t="shared" si="826"/>
        <v>-3635</v>
      </c>
      <c r="C584" s="2">
        <v>-4.4000000000000004</v>
      </c>
      <c r="F584" s="18">
        <f t="shared" si="830"/>
        <v>1366.961794556004</v>
      </c>
      <c r="G584" s="18">
        <f t="shared" si="831"/>
        <v>1376.5094794532995</v>
      </c>
      <c r="H584" s="14">
        <f t="shared" si="765"/>
        <v>21.75</v>
      </c>
      <c r="I584" s="18">
        <f t="shared" si="768"/>
        <v>18.316666666666666</v>
      </c>
      <c r="J584" s="18">
        <f t="shared" si="769"/>
        <v>6.333333333333333</v>
      </c>
      <c r="K584" s="87">
        <f t="shared" si="779"/>
        <v>3.4333333333333336</v>
      </c>
      <c r="L584" s="88">
        <f t="shared" si="780"/>
        <v>15.416666666666668</v>
      </c>
      <c r="P584" s="37">
        <f t="shared" si="832"/>
        <v>2</v>
      </c>
      <c r="Q584" s="40" t="str">
        <f t="shared" si="771"/>
        <v xml:space="preserve"> </v>
      </c>
      <c r="R584" s="40">
        <f t="shared" si="772"/>
        <v>20.650000000000002</v>
      </c>
      <c r="S584" s="73"/>
      <c r="T584" s="93">
        <f t="shared" si="836"/>
        <v>0.97603656729335408</v>
      </c>
      <c r="U584" s="78">
        <f t="shared" ref="U584" si="838">U583</f>
        <v>2</v>
      </c>
      <c r="V584" s="65">
        <f t="shared" ref="V584:V624" si="839" xml:space="preserve"> SIN((2*PI()*(G584-2000+X584)/87.6583) + W584)</f>
        <v>-0.90865590469625024</v>
      </c>
      <c r="W584" s="65">
        <f t="shared" ref="W584:W624" si="840">W583</f>
        <v>4.99</v>
      </c>
      <c r="X584" s="78">
        <f t="shared" si="763"/>
        <v>0</v>
      </c>
      <c r="Y584" s="78">
        <f t="shared" si="828"/>
        <v>-0.81674153884805867</v>
      </c>
      <c r="Z584" s="78">
        <f t="shared" si="767"/>
        <v>-11.82</v>
      </c>
      <c r="AA584" s="75"/>
      <c r="AB584" s="65"/>
      <c r="AC584" s="40"/>
      <c r="AD584" s="31"/>
    </row>
    <row r="585" spans="1:30" ht="12.75" customHeight="1">
      <c r="A585" s="1">
        <v>5575</v>
      </c>
      <c r="B585" s="1">
        <f t="shared" si="826"/>
        <v>-3625</v>
      </c>
      <c r="C585" s="2">
        <v>-4.7</v>
      </c>
      <c r="F585" s="18">
        <f t="shared" si="830"/>
        <v>1386.0571643505971</v>
      </c>
      <c r="G585" s="18">
        <f t="shared" si="831"/>
        <v>1395.6048492478926</v>
      </c>
      <c r="H585" s="14">
        <f t="shared" si="765"/>
        <v>5.0999999999999996</v>
      </c>
      <c r="I585" s="18">
        <f t="shared" si="768"/>
        <v>9.5833333333333339</v>
      </c>
      <c r="J585" s="18">
        <f t="shared" si="769"/>
        <v>6.655555555555555</v>
      </c>
      <c r="K585" s="87">
        <f t="shared" si="779"/>
        <v>-4.4833333333333343</v>
      </c>
      <c r="L585" s="88">
        <f t="shared" si="780"/>
        <v>-1.5555555555555554</v>
      </c>
      <c r="P585" s="37">
        <f t="shared" si="832"/>
        <v>3</v>
      </c>
      <c r="Q585" s="40" t="str">
        <f t="shared" si="771"/>
        <v xml:space="preserve"> </v>
      </c>
      <c r="R585" s="40">
        <f t="shared" si="772"/>
        <v>20.650000000000002</v>
      </c>
      <c r="S585" s="73"/>
      <c r="T585" s="93">
        <f t="shared" si="836"/>
        <v>-0.67647110129516363</v>
      </c>
      <c r="U585" s="78">
        <f t="shared" ref="U585" si="841">U584</f>
        <v>2</v>
      </c>
      <c r="V585" s="65">
        <f t="shared" si="839"/>
        <v>-0.59141951239383095</v>
      </c>
      <c r="W585" s="65">
        <f t="shared" si="840"/>
        <v>4.99</v>
      </c>
      <c r="X585" s="78">
        <f t="shared" si="763"/>
        <v>0</v>
      </c>
      <c r="Y585" s="78">
        <f t="shared" si="828"/>
        <v>-0.25476949437489316</v>
      </c>
      <c r="Z585" s="78">
        <f t="shared" si="767"/>
        <v>-11.82</v>
      </c>
      <c r="AA585" s="75"/>
      <c r="AB585" s="65"/>
      <c r="AC585" s="40"/>
      <c r="AD585" s="31"/>
    </row>
    <row r="586" spans="1:30" ht="12.75" customHeight="1">
      <c r="A586" s="1">
        <v>5565</v>
      </c>
      <c r="B586" s="1">
        <f t="shared" si="826"/>
        <v>-3615</v>
      </c>
      <c r="C586" s="2">
        <v>0.9</v>
      </c>
      <c r="F586" s="18">
        <f t="shared" si="830"/>
        <v>1405.1525341451902</v>
      </c>
      <c r="G586" s="18">
        <f t="shared" si="831"/>
        <v>1414.7002190424857</v>
      </c>
      <c r="H586" s="14">
        <f t="shared" si="765"/>
        <v>1.9</v>
      </c>
      <c r="I586" s="18">
        <f t="shared" si="768"/>
        <v>1.7</v>
      </c>
      <c r="J586" s="18">
        <f t="shared" si="769"/>
        <v>6.8000000000000007</v>
      </c>
      <c r="K586" s="87">
        <f t="shared" si="779"/>
        <v>0.19999999999999996</v>
      </c>
      <c r="L586" s="88">
        <f t="shared" si="780"/>
        <v>-4.9000000000000004</v>
      </c>
      <c r="P586" s="37">
        <f t="shared" si="832"/>
        <v>4</v>
      </c>
      <c r="Q586" s="40" t="str">
        <f t="shared" si="771"/>
        <v xml:space="preserve"> </v>
      </c>
      <c r="R586" s="40">
        <f t="shared" si="772"/>
        <v>20.650000000000002</v>
      </c>
      <c r="S586" s="73"/>
      <c r="T586" s="93">
        <f t="shared" si="836"/>
        <v>-0.29956546599820688</v>
      </c>
      <c r="U586" s="78">
        <f t="shared" ref="U586" si="842">U585</f>
        <v>2</v>
      </c>
      <c r="V586" s="65">
        <f t="shared" si="839"/>
        <v>0.67125660921113772</v>
      </c>
      <c r="W586" s="65">
        <f t="shared" si="840"/>
        <v>4.99</v>
      </c>
      <c r="X586" s="78">
        <f t="shared" si="763"/>
        <v>0</v>
      </c>
      <c r="Y586" s="78">
        <f t="shared" si="828"/>
        <v>0.42641202796382327</v>
      </c>
      <c r="Z586" s="78">
        <f t="shared" si="767"/>
        <v>-11.82</v>
      </c>
      <c r="AA586" s="75"/>
      <c r="AB586" s="65"/>
      <c r="AC586" s="40"/>
      <c r="AD586" s="31"/>
    </row>
    <row r="587" spans="1:30" ht="12.75" customHeight="1">
      <c r="A587" s="1">
        <v>5555</v>
      </c>
      <c r="B587" s="1">
        <f t="shared" si="826"/>
        <v>-3605</v>
      </c>
      <c r="C587" s="2">
        <v>9.1</v>
      </c>
      <c r="F587" s="18">
        <f t="shared" si="830"/>
        <v>1424.2479039397833</v>
      </c>
      <c r="G587" s="18">
        <f t="shared" si="831"/>
        <v>1433.7955888370789</v>
      </c>
      <c r="H587" s="14">
        <f t="shared" si="765"/>
        <v>-1.9</v>
      </c>
      <c r="I587" s="18">
        <f t="shared" si="768"/>
        <v>-1.45</v>
      </c>
      <c r="J587" s="18">
        <f t="shared" si="769"/>
        <v>5.9611111111111121</v>
      </c>
      <c r="K587" s="87">
        <f t="shared" si="779"/>
        <v>-0.44999999999999996</v>
      </c>
      <c r="L587" s="88">
        <f t="shared" si="780"/>
        <v>-7.8611111111111125</v>
      </c>
      <c r="P587" s="37">
        <f t="shared" si="832"/>
        <v>5</v>
      </c>
      <c r="Q587" s="40" t="str">
        <f t="shared" si="771"/>
        <v xml:space="preserve"> </v>
      </c>
      <c r="R587" s="40">
        <f t="shared" si="772"/>
        <v>15.416666666666668</v>
      </c>
      <c r="S587" s="73"/>
      <c r="T587" s="93">
        <f t="shared" si="836"/>
        <v>0.97603656729335875</v>
      </c>
      <c r="U587" s="78">
        <f t="shared" ref="U587" si="843">U586</f>
        <v>2</v>
      </c>
      <c r="V587" s="65">
        <f t="shared" si="839"/>
        <v>0.86086589144791448</v>
      </c>
      <c r="W587" s="65">
        <f t="shared" si="840"/>
        <v>4.99</v>
      </c>
      <c r="X587" s="78">
        <f t="shared" ref="X587:X624" si="844">X586</f>
        <v>0</v>
      </c>
      <c r="Y587" s="78">
        <f t="shared" si="828"/>
        <v>0.90807062337645428</v>
      </c>
      <c r="Z587" s="78">
        <f t="shared" si="767"/>
        <v>-11.82</v>
      </c>
      <c r="AA587" s="75"/>
      <c r="AB587" s="65"/>
      <c r="AC587" s="40"/>
      <c r="AD587" s="31"/>
    </row>
    <row r="588" spans="1:30" ht="12.75" customHeight="1">
      <c r="A588" s="1">
        <v>5545</v>
      </c>
      <c r="B588" s="1">
        <f t="shared" si="826"/>
        <v>-3595</v>
      </c>
      <c r="C588" s="2">
        <v>16.8</v>
      </c>
      <c r="F588" s="18">
        <f t="shared" si="830"/>
        <v>1443.3432737343765</v>
      </c>
      <c r="G588" s="18">
        <f t="shared" si="831"/>
        <v>1452.890958631672</v>
      </c>
      <c r="H588" s="14">
        <f t="shared" si="765"/>
        <v>-4.3499999999999996</v>
      </c>
      <c r="I588" s="18">
        <f t="shared" si="768"/>
        <v>-2.1833333333333331</v>
      </c>
      <c r="J588" s="18">
        <f t="shared" si="769"/>
        <v>3.088888888888889</v>
      </c>
      <c r="K588" s="87">
        <f t="shared" si="779"/>
        <v>-2.1666666666666665</v>
      </c>
      <c r="L588" s="88">
        <f t="shared" si="780"/>
        <v>-7.4388888888888882</v>
      </c>
      <c r="P588" s="37">
        <f t="shared" si="832"/>
        <v>6</v>
      </c>
      <c r="Q588" s="40" t="str">
        <f t="shared" si="771"/>
        <v xml:space="preserve"> </v>
      </c>
      <c r="R588" s="40">
        <f t="shared" si="772"/>
        <v>-1.5555555555555554</v>
      </c>
      <c r="S588" s="73"/>
      <c r="T588" s="93">
        <f t="shared" si="836"/>
        <v>-0.67647110129514776</v>
      </c>
      <c r="U588" s="78">
        <f t="shared" ref="U588" si="845">U587</f>
        <v>2</v>
      </c>
      <c r="V588" s="65">
        <f t="shared" si="839"/>
        <v>-0.32569994113692186</v>
      </c>
      <c r="W588" s="65">
        <f t="shared" si="840"/>
        <v>4.99</v>
      </c>
      <c r="X588" s="78">
        <f t="shared" si="844"/>
        <v>0</v>
      </c>
      <c r="Y588" s="78">
        <f t="shared" si="828"/>
        <v>0.96483288203042006</v>
      </c>
      <c r="Z588" s="78">
        <f t="shared" si="767"/>
        <v>-11.82</v>
      </c>
      <c r="AA588" s="75"/>
      <c r="AB588" s="65"/>
      <c r="AC588" s="40"/>
      <c r="AD588" s="31"/>
    </row>
    <row r="589" spans="1:30" ht="12.75" customHeight="1">
      <c r="A589" s="1">
        <v>5535</v>
      </c>
      <c r="B589" s="1">
        <f t="shared" si="826"/>
        <v>-3585</v>
      </c>
      <c r="C589" s="2">
        <v>23.6</v>
      </c>
      <c r="F589" s="18">
        <f t="shared" si="830"/>
        <v>1462.4386435289696</v>
      </c>
      <c r="G589" s="18">
        <f t="shared" si="831"/>
        <v>1471.9863284262651</v>
      </c>
      <c r="H589" s="14">
        <f t="shared" ref="H589:H609" si="846">AVERAGEIFS(SS,GregYr,"&gt;"&amp;F589,GregYr,"&lt;="&amp;F590)</f>
        <v>-0.30000000000000004</v>
      </c>
      <c r="I589" s="18">
        <f t="shared" si="768"/>
        <v>-1.4333333333333333</v>
      </c>
      <c r="J589" s="18">
        <f t="shared" si="769"/>
        <v>2</v>
      </c>
      <c r="K589" s="87">
        <f t="shared" si="779"/>
        <v>1.1333333333333333</v>
      </c>
      <c r="L589" s="88">
        <f t="shared" si="780"/>
        <v>-2.2999999999999998</v>
      </c>
      <c r="P589" s="37">
        <f t="shared" si="832"/>
        <v>7</v>
      </c>
      <c r="Q589" s="40">
        <f t="shared" si="771"/>
        <v>-2.2999999999999998</v>
      </c>
      <c r="R589" s="40">
        <f t="shared" si="772"/>
        <v>-2.2999999999999998</v>
      </c>
      <c r="S589" s="73"/>
      <c r="T589" s="93">
        <f t="shared" si="836"/>
        <v>-0.29956546599822748</v>
      </c>
      <c r="U589" s="78">
        <f t="shared" ref="U589" si="847">U588</f>
        <v>2</v>
      </c>
      <c r="V589" s="65">
        <f t="shared" si="839"/>
        <v>-0.99160377706903668</v>
      </c>
      <c r="W589" s="65">
        <f t="shared" si="840"/>
        <v>4.99</v>
      </c>
      <c r="X589" s="78">
        <f t="shared" si="844"/>
        <v>0</v>
      </c>
      <c r="Y589" s="78">
        <f t="shared" si="828"/>
        <v>0.57013911225929481</v>
      </c>
      <c r="Z589" s="78">
        <f t="shared" ref="Z589:Z624" si="848">Z588</f>
        <v>-11.82</v>
      </c>
      <c r="AA589" s="75"/>
      <c r="AB589" s="65"/>
      <c r="AC589" s="40"/>
      <c r="AD589" s="31"/>
    </row>
    <row r="590" spans="1:30" ht="12.75" customHeight="1">
      <c r="A590" s="1">
        <v>5525</v>
      </c>
      <c r="B590" s="1">
        <f t="shared" si="826"/>
        <v>-3575</v>
      </c>
      <c r="C590" s="2">
        <v>28</v>
      </c>
      <c r="F590" s="18">
        <f t="shared" si="830"/>
        <v>1481.5340133235627</v>
      </c>
      <c r="G590" s="18">
        <f t="shared" si="831"/>
        <v>1491.0816982208582</v>
      </c>
      <c r="H590" s="14">
        <f t="shared" si="846"/>
        <v>0.35</v>
      </c>
      <c r="I590" s="18">
        <f t="shared" ref="I590:I609" si="849">AVERAGE(H589:H591)</f>
        <v>1.0166666666666666</v>
      </c>
      <c r="J590" s="18">
        <f t="shared" ref="J590:J609" si="850">AVERAGE(H586:H594)</f>
        <v>3.5333333333333332</v>
      </c>
      <c r="K590" s="87">
        <f t="shared" si="779"/>
        <v>-0.66666666666666663</v>
      </c>
      <c r="L590" s="88">
        <f t="shared" si="780"/>
        <v>-3.1833333333333331</v>
      </c>
      <c r="P590" s="37">
        <f t="shared" si="832"/>
        <v>8</v>
      </c>
      <c r="Q590" s="40" t="str">
        <f t="shared" si="771"/>
        <v xml:space="preserve"> </v>
      </c>
      <c r="R590" s="40">
        <f t="shared" si="772"/>
        <v>-3.8888888888889639E-2</v>
      </c>
      <c r="S590" s="73"/>
      <c r="T590" s="93">
        <f t="shared" si="836"/>
        <v>0.97603656729336352</v>
      </c>
      <c r="U590" s="78">
        <f t="shared" ref="U590" si="851">U589</f>
        <v>2</v>
      </c>
      <c r="V590" s="65">
        <f t="shared" si="839"/>
        <v>-7.2335688637507681E-2</v>
      </c>
      <c r="W590" s="65">
        <f t="shared" si="840"/>
        <v>4.99</v>
      </c>
      <c r="X590" s="78">
        <f t="shared" si="844"/>
        <v>0</v>
      </c>
      <c r="Y590" s="78">
        <f t="shared" si="828"/>
        <v>-9.1329084528376958E-2</v>
      </c>
      <c r="Z590" s="78">
        <f t="shared" si="848"/>
        <v>-11.82</v>
      </c>
      <c r="AA590" s="75"/>
      <c r="AB590" s="65"/>
      <c r="AC590" s="40"/>
      <c r="AD590" s="31"/>
    </row>
    <row r="591" spans="1:30" ht="12.75" customHeight="1">
      <c r="A591" s="1">
        <v>5515</v>
      </c>
      <c r="B591" s="1">
        <f t="shared" si="826"/>
        <v>-3565</v>
      </c>
      <c r="C591" s="2">
        <v>33.4</v>
      </c>
      <c r="F591" s="18">
        <f t="shared" si="830"/>
        <v>1500.6293831181558</v>
      </c>
      <c r="G591" s="18">
        <f t="shared" si="831"/>
        <v>1510.1770680154514</v>
      </c>
      <c r="H591" s="14">
        <f t="shared" si="846"/>
        <v>3</v>
      </c>
      <c r="I591" s="18">
        <f t="shared" si="849"/>
        <v>1.8666666666666665</v>
      </c>
      <c r="J591" s="18">
        <f t="shared" si="850"/>
        <v>6.4</v>
      </c>
      <c r="K591" s="87">
        <f t="shared" si="779"/>
        <v>1.1333333333333335</v>
      </c>
      <c r="L591" s="88">
        <f t="shared" si="780"/>
        <v>-3.4000000000000004</v>
      </c>
      <c r="P591" s="37">
        <f t="shared" si="832"/>
        <v>9</v>
      </c>
      <c r="Q591" s="40" t="str">
        <f t="shared" ref="Q591:Q610" si="852">IF(L591=R591, L591," ")</f>
        <v xml:space="preserve"> </v>
      </c>
      <c r="R591" s="40">
        <f t="shared" ref="R591:R610" si="853">MAX(L588:L594)</f>
        <v>6.0666666666666629</v>
      </c>
      <c r="S591" s="73"/>
      <c r="T591" s="93">
        <f t="shared" si="836"/>
        <v>-0.67647110129512134</v>
      </c>
      <c r="U591" s="78">
        <f t="shared" ref="U591" si="854">U590</f>
        <v>2</v>
      </c>
      <c r="V591" s="65">
        <f t="shared" si="839"/>
        <v>0.96256780317722646</v>
      </c>
      <c r="W591" s="65">
        <f t="shared" si="840"/>
        <v>4.99</v>
      </c>
      <c r="X591" s="78">
        <f t="shared" si="844"/>
        <v>0</v>
      </c>
      <c r="Y591" s="78">
        <f t="shared" si="828"/>
        <v>-0.71006338765551102</v>
      </c>
      <c r="Z591" s="78">
        <f t="shared" si="848"/>
        <v>-11.82</v>
      </c>
      <c r="AA591" s="75"/>
      <c r="AB591" s="65"/>
      <c r="AC591" s="40"/>
      <c r="AD591" s="31"/>
    </row>
    <row r="592" spans="1:30" ht="12.75" customHeight="1">
      <c r="A592" s="1">
        <v>5505</v>
      </c>
      <c r="B592" s="1">
        <f t="shared" si="826"/>
        <v>-3555</v>
      </c>
      <c r="C592" s="2">
        <v>38.299999999999997</v>
      </c>
      <c r="F592" s="18">
        <f t="shared" si="830"/>
        <v>1519.724752912749</v>
      </c>
      <c r="G592" s="18">
        <f t="shared" si="831"/>
        <v>1529.2724378100445</v>
      </c>
      <c r="H592" s="14">
        <f t="shared" si="846"/>
        <v>2.25</v>
      </c>
      <c r="I592" s="18">
        <f t="shared" si="849"/>
        <v>5.7333333333333334</v>
      </c>
      <c r="J592" s="18">
        <f t="shared" si="850"/>
        <v>9.6611111111111114</v>
      </c>
      <c r="K592" s="87">
        <f t="shared" si="779"/>
        <v>-3.4833333333333334</v>
      </c>
      <c r="L592" s="88">
        <f t="shared" si="780"/>
        <v>-7.4111111111111114</v>
      </c>
      <c r="P592" s="37">
        <f t="shared" si="832"/>
        <v>1</v>
      </c>
      <c r="Q592" s="40" t="str">
        <f t="shared" si="852"/>
        <v xml:space="preserve"> </v>
      </c>
      <c r="R592" s="40">
        <f t="shared" si="853"/>
        <v>14.955555555555559</v>
      </c>
      <c r="S592" s="73"/>
      <c r="T592" s="93">
        <f t="shared" si="836"/>
        <v>-0.29956546599824802</v>
      </c>
      <c r="U592" s="78">
        <f t="shared" ref="U592" si="855">U591</f>
        <v>2</v>
      </c>
      <c r="V592" s="65">
        <f t="shared" si="839"/>
        <v>0.45871610650027222</v>
      </c>
      <c r="W592" s="65">
        <f t="shared" si="840"/>
        <v>4.99</v>
      </c>
      <c r="X592" s="78">
        <f t="shared" si="844"/>
        <v>0</v>
      </c>
      <c r="Y592" s="78">
        <f t="shared" si="828"/>
        <v>-0.99655114022310565</v>
      </c>
      <c r="Z592" s="78">
        <f t="shared" si="848"/>
        <v>-11.82</v>
      </c>
      <c r="AA592" s="75"/>
      <c r="AB592" s="65"/>
      <c r="AC592" s="40"/>
      <c r="AD592" s="31"/>
    </row>
    <row r="593" spans="1:30" ht="12.75" customHeight="1">
      <c r="A593" s="1">
        <v>5495</v>
      </c>
      <c r="B593" s="1">
        <f t="shared" si="826"/>
        <v>-3545</v>
      </c>
      <c r="C593" s="2">
        <v>31.1</v>
      </c>
      <c r="F593" s="18">
        <f t="shared" si="830"/>
        <v>1538.8201227073421</v>
      </c>
      <c r="G593" s="18">
        <f t="shared" si="831"/>
        <v>1548.3678076046376</v>
      </c>
      <c r="H593" s="14">
        <f t="shared" si="846"/>
        <v>11.95</v>
      </c>
      <c r="I593" s="18">
        <f t="shared" si="849"/>
        <v>11.033333333333331</v>
      </c>
      <c r="J593" s="18">
        <f t="shared" si="850"/>
        <v>11.988888888888889</v>
      </c>
      <c r="K593" s="87">
        <f t="shared" si="779"/>
        <v>0.91666666666666785</v>
      </c>
      <c r="L593" s="88">
        <f t="shared" si="780"/>
        <v>-3.8888888888889639E-2</v>
      </c>
      <c r="P593" s="37">
        <f t="shared" si="832"/>
        <v>2</v>
      </c>
      <c r="Q593" s="40" t="str">
        <f t="shared" si="852"/>
        <v xml:space="preserve"> </v>
      </c>
      <c r="R593" s="40">
        <f t="shared" si="853"/>
        <v>15.633333333333336</v>
      </c>
      <c r="S593" s="73"/>
      <c r="T593" s="93">
        <f t="shared" si="836"/>
        <v>0.97603656729336974</v>
      </c>
      <c r="U593" s="78">
        <f t="shared" ref="U593" si="856">U592</f>
        <v>2</v>
      </c>
      <c r="V593" s="65">
        <f t="shared" si="839"/>
        <v>-0.77843644087222008</v>
      </c>
      <c r="W593" s="65">
        <f t="shared" si="840"/>
        <v>4.99</v>
      </c>
      <c r="X593" s="78">
        <f t="shared" si="844"/>
        <v>0</v>
      </c>
      <c r="Y593" s="78">
        <f t="shared" si="828"/>
        <v>-0.81674153884807732</v>
      </c>
      <c r="Z593" s="78">
        <f t="shared" si="848"/>
        <v>-11.82</v>
      </c>
      <c r="AA593" s="75"/>
      <c r="AB593" s="65"/>
      <c r="AC593" s="40"/>
      <c r="AD593" s="31"/>
    </row>
    <row r="594" spans="1:30" ht="12.75" customHeight="1">
      <c r="A594" s="1">
        <v>5485</v>
      </c>
      <c r="B594" s="1">
        <f t="shared" si="826"/>
        <v>-3535</v>
      </c>
      <c r="C594" s="2">
        <v>19.600000000000001</v>
      </c>
      <c r="F594" s="18">
        <f t="shared" si="830"/>
        <v>1557.9154925019352</v>
      </c>
      <c r="G594" s="18">
        <f t="shared" si="831"/>
        <v>1567.4631773992307</v>
      </c>
      <c r="H594" s="14">
        <f t="shared" si="846"/>
        <v>18.899999999999999</v>
      </c>
      <c r="I594" s="18">
        <f t="shared" si="849"/>
        <v>19.516666666666666</v>
      </c>
      <c r="J594" s="18">
        <f t="shared" si="850"/>
        <v>12.833333333333336</v>
      </c>
      <c r="K594" s="87">
        <f t="shared" si="779"/>
        <v>-0.61666666666666714</v>
      </c>
      <c r="L594" s="88">
        <f t="shared" si="780"/>
        <v>6.0666666666666629</v>
      </c>
      <c r="P594" s="37">
        <f t="shared" si="832"/>
        <v>3</v>
      </c>
      <c r="Q594" s="40" t="str">
        <f t="shared" si="852"/>
        <v xml:space="preserve"> </v>
      </c>
      <c r="R594" s="40">
        <f t="shared" si="853"/>
        <v>15.633333333333336</v>
      </c>
      <c r="S594" s="73"/>
      <c r="T594" s="93">
        <f t="shared" si="836"/>
        <v>-0.67647110129510546</v>
      </c>
      <c r="U594" s="78">
        <f t="shared" ref="U594" si="857">U593</f>
        <v>2</v>
      </c>
      <c r="V594" s="65">
        <f t="shared" si="839"/>
        <v>-0.7711851048513837</v>
      </c>
      <c r="W594" s="65">
        <f t="shared" si="840"/>
        <v>4.99</v>
      </c>
      <c r="X594" s="78">
        <f t="shared" si="844"/>
        <v>0</v>
      </c>
      <c r="Y594" s="78">
        <f t="shared" si="828"/>
        <v>-0.25476949437492086</v>
      </c>
      <c r="Z594" s="78">
        <f t="shared" si="848"/>
        <v>-11.82</v>
      </c>
      <c r="AA594" s="75"/>
      <c r="AB594" s="65"/>
      <c r="AC594" s="40"/>
      <c r="AD594" s="31"/>
    </row>
    <row r="595" spans="1:30" ht="12.75" customHeight="1">
      <c r="A595" s="1">
        <v>5475</v>
      </c>
      <c r="B595" s="1">
        <f t="shared" si="826"/>
        <v>-3525</v>
      </c>
      <c r="C595" s="2">
        <v>12.9</v>
      </c>
      <c r="F595" s="18">
        <f t="shared" si="830"/>
        <v>1577.0108622965283</v>
      </c>
      <c r="G595" s="18">
        <f t="shared" si="831"/>
        <v>1586.5585471938239</v>
      </c>
      <c r="H595" s="14">
        <f t="shared" si="846"/>
        <v>27.700000000000003</v>
      </c>
      <c r="I595" s="18">
        <f t="shared" si="849"/>
        <v>24.683333333333337</v>
      </c>
      <c r="J595" s="18">
        <f t="shared" si="850"/>
        <v>12.744444444444444</v>
      </c>
      <c r="K595" s="87">
        <f t="shared" si="779"/>
        <v>3.0166666666666657</v>
      </c>
      <c r="L595" s="88">
        <f t="shared" si="780"/>
        <v>14.955555555555559</v>
      </c>
      <c r="P595" s="37">
        <f t="shared" si="832"/>
        <v>4</v>
      </c>
      <c r="Q595" s="40" t="str">
        <f t="shared" si="852"/>
        <v xml:space="preserve"> </v>
      </c>
      <c r="R595" s="40">
        <f t="shared" si="853"/>
        <v>15.633333333333336</v>
      </c>
      <c r="S595" s="73"/>
      <c r="T595" s="93">
        <f t="shared" si="836"/>
        <v>-0.29956546599826861</v>
      </c>
      <c r="U595" s="78">
        <f t="shared" ref="U595" si="858">U594</f>
        <v>2</v>
      </c>
      <c r="V595" s="65">
        <f t="shared" si="839"/>
        <v>0.4688781717523921</v>
      </c>
      <c r="W595" s="65">
        <f t="shared" si="840"/>
        <v>4.99</v>
      </c>
      <c r="X595" s="78">
        <f t="shared" si="844"/>
        <v>0</v>
      </c>
      <c r="Y595" s="78">
        <f t="shared" si="828"/>
        <v>0.42641202796379574</v>
      </c>
      <c r="Z595" s="78">
        <f t="shared" si="848"/>
        <v>-11.82</v>
      </c>
      <c r="AA595" s="75"/>
      <c r="AB595" s="65"/>
      <c r="AC595" s="40"/>
      <c r="AD595" s="31"/>
    </row>
    <row r="596" spans="1:30" ht="12.75" customHeight="1">
      <c r="A596" s="1">
        <v>5465</v>
      </c>
      <c r="B596" s="1">
        <f t="shared" si="826"/>
        <v>-3515</v>
      </c>
      <c r="C596" s="2">
        <v>9</v>
      </c>
      <c r="F596" s="18">
        <f t="shared" si="830"/>
        <v>1596.1062320911215</v>
      </c>
      <c r="G596" s="18">
        <f t="shared" si="831"/>
        <v>1605.653916988417</v>
      </c>
      <c r="H596" s="14">
        <f t="shared" si="846"/>
        <v>27.450000000000003</v>
      </c>
      <c r="I596" s="18">
        <f t="shared" si="849"/>
        <v>23.916666666666668</v>
      </c>
      <c r="J596" s="18">
        <f t="shared" si="850"/>
        <v>11.816666666666666</v>
      </c>
      <c r="K596" s="87">
        <f t="shared" si="779"/>
        <v>3.533333333333335</v>
      </c>
      <c r="L596" s="88">
        <f t="shared" si="780"/>
        <v>15.633333333333336</v>
      </c>
      <c r="P596" s="37">
        <f t="shared" si="832"/>
        <v>5</v>
      </c>
      <c r="Q596" s="40">
        <f t="shared" si="852"/>
        <v>15.633333333333336</v>
      </c>
      <c r="R596" s="40">
        <f t="shared" si="853"/>
        <v>15.633333333333336</v>
      </c>
      <c r="S596" s="73"/>
      <c r="T596" s="93">
        <f t="shared" si="836"/>
        <v>0.97603656729337596</v>
      </c>
      <c r="U596" s="78">
        <f t="shared" ref="U596" si="859">U595</f>
        <v>2</v>
      </c>
      <c r="V596" s="65">
        <f t="shared" si="839"/>
        <v>0.95939558034249295</v>
      </c>
      <c r="W596" s="65">
        <f t="shared" si="840"/>
        <v>4.99</v>
      </c>
      <c r="X596" s="78">
        <f t="shared" si="844"/>
        <v>0</v>
      </c>
      <c r="Y596" s="78">
        <f t="shared" si="828"/>
        <v>0.90807062337644073</v>
      </c>
      <c r="Z596" s="78">
        <f t="shared" si="848"/>
        <v>-11.82</v>
      </c>
      <c r="AA596" s="75"/>
      <c r="AB596" s="65"/>
      <c r="AC596" s="40"/>
      <c r="AD596" s="31"/>
    </row>
    <row r="597" spans="1:30" ht="12.75" customHeight="1">
      <c r="A597" s="1">
        <v>5455</v>
      </c>
      <c r="B597" s="1">
        <f t="shared" si="826"/>
        <v>-3505</v>
      </c>
      <c r="C597" s="2">
        <v>5.5</v>
      </c>
      <c r="F597" s="18">
        <f t="shared" si="830"/>
        <v>1615.2016018857146</v>
      </c>
      <c r="G597" s="18">
        <f t="shared" si="831"/>
        <v>1624.7492867830101</v>
      </c>
      <c r="H597" s="14">
        <f t="shared" si="846"/>
        <v>16.600000000000001</v>
      </c>
      <c r="I597" s="18">
        <f t="shared" si="849"/>
        <v>17.116666666666671</v>
      </c>
      <c r="J597" s="18">
        <f t="shared" si="850"/>
        <v>11.294444444444444</v>
      </c>
      <c r="K597" s="87">
        <f t="shared" ref="K597:K616" si="860">H597-I597</f>
        <v>-0.51666666666666927</v>
      </c>
      <c r="L597" s="88">
        <f t="shared" ref="L597:L613" si="861">H597-J597</f>
        <v>5.3055555555555571</v>
      </c>
      <c r="P597" s="37">
        <f t="shared" si="832"/>
        <v>6</v>
      </c>
      <c r="Q597" s="40" t="str">
        <f t="shared" si="852"/>
        <v xml:space="preserve"> </v>
      </c>
      <c r="R597" s="40">
        <f t="shared" si="853"/>
        <v>15.633333333333336</v>
      </c>
      <c r="S597" s="73"/>
      <c r="T597" s="93">
        <f t="shared" si="836"/>
        <v>-0.67647110129508958</v>
      </c>
      <c r="U597" s="78">
        <f t="shared" ref="U597" si="862">U596</f>
        <v>2</v>
      </c>
      <c r="V597" s="65">
        <f t="shared" si="839"/>
        <v>-8.3771102925812191E-2</v>
      </c>
      <c r="W597" s="65">
        <f t="shared" si="840"/>
        <v>4.99</v>
      </c>
      <c r="X597" s="78">
        <f t="shared" si="844"/>
        <v>0</v>
      </c>
      <c r="Y597" s="78">
        <f t="shared" si="828"/>
        <v>0.96483288203042805</v>
      </c>
      <c r="Z597" s="78">
        <f t="shared" si="848"/>
        <v>-11.82</v>
      </c>
      <c r="AA597" s="75"/>
      <c r="AB597" s="65"/>
      <c r="AC597" s="40"/>
      <c r="AD597" s="31"/>
    </row>
    <row r="598" spans="1:30" ht="12.75" customHeight="1">
      <c r="A598" s="1">
        <v>5445</v>
      </c>
      <c r="B598" s="1">
        <f t="shared" si="826"/>
        <v>-3495</v>
      </c>
      <c r="C598" s="2">
        <v>3.1</v>
      </c>
      <c r="F598" s="18">
        <f t="shared" si="830"/>
        <v>1634.2969716803077</v>
      </c>
      <c r="G598" s="18">
        <f t="shared" si="831"/>
        <v>1643.8446565776032</v>
      </c>
      <c r="H598" s="14">
        <f t="shared" si="846"/>
        <v>7.3000000000000007</v>
      </c>
      <c r="I598" s="18">
        <f t="shared" si="849"/>
        <v>7.8166666666666673</v>
      </c>
      <c r="J598" s="18">
        <f t="shared" si="850"/>
        <v>11.327777777777778</v>
      </c>
      <c r="K598" s="87">
        <f t="shared" si="860"/>
        <v>-0.51666666666666661</v>
      </c>
      <c r="L598" s="88">
        <f t="shared" si="861"/>
        <v>-4.0277777777777768</v>
      </c>
      <c r="P598" s="37">
        <f t="shared" si="832"/>
        <v>7</v>
      </c>
      <c r="Q598" s="40" t="str">
        <f t="shared" si="852"/>
        <v xml:space="preserve"> </v>
      </c>
      <c r="R598" s="40">
        <f t="shared" si="853"/>
        <v>15.633333333333336</v>
      </c>
      <c r="S598" s="73"/>
      <c r="T598" s="93">
        <f t="shared" si="836"/>
        <v>-0.29956546599829598</v>
      </c>
      <c r="U598" s="78">
        <f t="shared" ref="U598" si="863">U597</f>
        <v>2</v>
      </c>
      <c r="V598" s="65">
        <f t="shared" si="839"/>
        <v>-0.9930217972660812</v>
      </c>
      <c r="W598" s="65">
        <f t="shared" si="840"/>
        <v>4.99</v>
      </c>
      <c r="X598" s="78">
        <f t="shared" si="844"/>
        <v>0</v>
      </c>
      <c r="Y598" s="78">
        <f t="shared" si="828"/>
        <v>0.57013911225931979</v>
      </c>
      <c r="Z598" s="78">
        <f t="shared" si="848"/>
        <v>-11.82</v>
      </c>
      <c r="AA598" s="75"/>
      <c r="AB598" s="65"/>
      <c r="AC598" s="40"/>
      <c r="AD598" s="31"/>
    </row>
    <row r="599" spans="1:30" ht="12.75" customHeight="1">
      <c r="A599" s="1">
        <v>5435</v>
      </c>
      <c r="B599" s="1">
        <f t="shared" si="826"/>
        <v>-3485</v>
      </c>
      <c r="C599" s="2">
        <v>6.5</v>
      </c>
      <c r="F599" s="18">
        <f t="shared" si="830"/>
        <v>1653.3923414749008</v>
      </c>
      <c r="G599" s="18">
        <f t="shared" si="831"/>
        <v>1662.9400263721964</v>
      </c>
      <c r="H599" s="14">
        <f t="shared" si="846"/>
        <v>-0.44999999999999996</v>
      </c>
      <c r="I599" s="18">
        <f t="shared" si="849"/>
        <v>0.50000000000000033</v>
      </c>
      <c r="J599" s="18">
        <f t="shared" si="850"/>
        <v>12.194444444444445</v>
      </c>
      <c r="K599" s="87">
        <f t="shared" si="860"/>
        <v>-0.95000000000000029</v>
      </c>
      <c r="L599" s="88">
        <f t="shared" si="861"/>
        <v>-12.644444444444444</v>
      </c>
      <c r="P599" s="37">
        <f t="shared" si="832"/>
        <v>8</v>
      </c>
      <c r="Q599" s="40" t="str">
        <f t="shared" si="852"/>
        <v xml:space="preserve"> </v>
      </c>
      <c r="R599" s="40">
        <f t="shared" si="853"/>
        <v>15.633333333333336</v>
      </c>
      <c r="S599" s="73"/>
      <c r="T599" s="93">
        <f t="shared" si="836"/>
        <v>0.97603656729338062</v>
      </c>
      <c r="U599" s="78">
        <f t="shared" ref="U599" si="864">U598</f>
        <v>2</v>
      </c>
      <c r="V599" s="65">
        <f t="shared" si="839"/>
        <v>-0.31483372855520236</v>
      </c>
      <c r="W599" s="65">
        <f t="shared" si="840"/>
        <v>4.99</v>
      </c>
      <c r="X599" s="78">
        <f t="shared" si="844"/>
        <v>0</v>
      </c>
      <c r="Y599" s="78">
        <f t="shared" si="828"/>
        <v>-9.1329084528348412E-2</v>
      </c>
      <c r="Z599" s="78">
        <f t="shared" si="848"/>
        <v>-11.82</v>
      </c>
      <c r="AA599" s="75"/>
      <c r="AB599" s="65"/>
      <c r="AC599" s="40"/>
      <c r="AD599" s="31"/>
    </row>
    <row r="600" spans="1:30" ht="12.75" customHeight="1">
      <c r="A600" s="1">
        <v>5425</v>
      </c>
      <c r="B600" s="1">
        <f t="shared" si="826"/>
        <v>-3475</v>
      </c>
      <c r="C600" s="2">
        <v>16.399999999999999</v>
      </c>
      <c r="F600" s="18">
        <f t="shared" si="830"/>
        <v>1672.487711269494</v>
      </c>
      <c r="G600" s="18">
        <f t="shared" si="831"/>
        <v>1682.0353961667895</v>
      </c>
      <c r="H600" s="14">
        <f t="shared" si="846"/>
        <v>-5.35</v>
      </c>
      <c r="I600" s="18">
        <f t="shared" si="849"/>
        <v>-2.75</v>
      </c>
      <c r="J600" s="18">
        <f t="shared" si="850"/>
        <v>12.600000000000001</v>
      </c>
      <c r="K600" s="87">
        <f t="shared" si="860"/>
        <v>-2.5999999999999996</v>
      </c>
      <c r="L600" s="88">
        <f t="shared" si="861"/>
        <v>-17.950000000000003</v>
      </c>
      <c r="P600" s="37">
        <f t="shared" si="832"/>
        <v>9</v>
      </c>
      <c r="Q600" s="40" t="str">
        <f t="shared" si="852"/>
        <v xml:space="preserve"> </v>
      </c>
      <c r="R600" s="40">
        <f t="shared" si="853"/>
        <v>10.31666666666667</v>
      </c>
      <c r="S600" s="73"/>
      <c r="T600" s="93">
        <f t="shared" si="836"/>
        <v>-0.67647110129506849</v>
      </c>
      <c r="U600" s="78">
        <f t="shared" ref="U600" si="865">U599</f>
        <v>2</v>
      </c>
      <c r="V600" s="65">
        <f t="shared" si="839"/>
        <v>0.86664567374010648</v>
      </c>
      <c r="W600" s="65">
        <f t="shared" si="840"/>
        <v>4.99</v>
      </c>
      <c r="X600" s="78">
        <f t="shared" si="844"/>
        <v>0</v>
      </c>
      <c r="Y600" s="78">
        <f t="shared" si="828"/>
        <v>-0.71006338765548827</v>
      </c>
      <c r="Z600" s="78">
        <f t="shared" si="848"/>
        <v>-11.82</v>
      </c>
      <c r="AA600" s="75"/>
      <c r="AB600" s="65"/>
      <c r="AC600" s="40"/>
      <c r="AD600" s="31"/>
    </row>
    <row r="601" spans="1:30" ht="12.75" customHeight="1">
      <c r="A601" s="1">
        <v>5415</v>
      </c>
      <c r="B601" s="1">
        <f t="shared" si="826"/>
        <v>-3465</v>
      </c>
      <c r="C601" s="2">
        <v>26.8</v>
      </c>
      <c r="F601" s="18">
        <f t="shared" si="830"/>
        <v>1691.5830810640871</v>
      </c>
      <c r="G601" s="18">
        <f t="shared" si="831"/>
        <v>1701.1307659613826</v>
      </c>
      <c r="H601" s="14">
        <f t="shared" si="846"/>
        <v>-2.4500000000000002</v>
      </c>
      <c r="I601" s="18">
        <f t="shared" si="849"/>
        <v>1.4833333333333334</v>
      </c>
      <c r="J601" s="18">
        <f t="shared" si="850"/>
        <v>14.616666666666667</v>
      </c>
      <c r="K601" s="87">
        <f t="shared" si="860"/>
        <v>-3.9333333333333336</v>
      </c>
      <c r="L601" s="88">
        <f t="shared" si="861"/>
        <v>-17.066666666666666</v>
      </c>
      <c r="P601" s="37">
        <f t="shared" si="832"/>
        <v>1</v>
      </c>
      <c r="Q601" s="40" t="str">
        <f t="shared" si="852"/>
        <v xml:space="preserve"> </v>
      </c>
      <c r="R601" s="40">
        <f t="shared" si="853"/>
        <v>11.527777777777782</v>
      </c>
      <c r="S601" s="73"/>
      <c r="T601" s="93">
        <f t="shared" si="836"/>
        <v>-0.2995654659983199</v>
      </c>
      <c r="U601" s="78">
        <f t="shared" ref="U601" si="866">U600</f>
        <v>2</v>
      </c>
      <c r="V601" s="65">
        <f t="shared" si="839"/>
        <v>0.66271043547743314</v>
      </c>
      <c r="W601" s="65">
        <f t="shared" si="840"/>
        <v>4.99</v>
      </c>
      <c r="X601" s="78">
        <f t="shared" si="844"/>
        <v>0</v>
      </c>
      <c r="Y601" s="78">
        <f t="shared" si="828"/>
        <v>-0.99655114022310287</v>
      </c>
      <c r="Z601" s="78">
        <f t="shared" si="848"/>
        <v>-11.82</v>
      </c>
      <c r="AA601" s="75"/>
      <c r="AB601" s="65"/>
      <c r="AC601" s="40"/>
      <c r="AD601" s="31"/>
    </row>
    <row r="602" spans="1:30">
      <c r="A602" s="1">
        <v>5405</v>
      </c>
      <c r="B602" s="1">
        <f t="shared" si="826"/>
        <v>-3455</v>
      </c>
      <c r="C602" s="2">
        <v>31.1</v>
      </c>
      <c r="F602" s="18">
        <f t="shared" si="830"/>
        <v>1710.6784508586802</v>
      </c>
      <c r="G602" s="18">
        <f t="shared" si="831"/>
        <v>1720.2261357559757</v>
      </c>
      <c r="H602" s="14">
        <f t="shared" si="846"/>
        <v>12.25</v>
      </c>
      <c r="I602" s="18">
        <f t="shared" si="849"/>
        <v>12.166666666666666</v>
      </c>
      <c r="J602" s="18">
        <f t="shared" si="850"/>
        <v>15.222222222222221</v>
      </c>
      <c r="K602" s="87">
        <f t="shared" si="860"/>
        <v>8.3333333333333925E-2</v>
      </c>
      <c r="L602" s="88">
        <f t="shared" si="861"/>
        <v>-2.9722222222222214</v>
      </c>
      <c r="P602" s="37">
        <f t="shared" si="832"/>
        <v>2</v>
      </c>
      <c r="Q602" s="40" t="str">
        <f t="shared" si="852"/>
        <v xml:space="preserve"> </v>
      </c>
      <c r="R602" s="40">
        <f t="shared" si="853"/>
        <v>20.394444444444439</v>
      </c>
      <c r="S602" s="73"/>
      <c r="T602" s="93">
        <f t="shared" si="836"/>
        <v>0.97603656729338528</v>
      </c>
      <c r="U602" s="78">
        <f t="shared" ref="U602" si="867">U601</f>
        <v>2</v>
      </c>
      <c r="V602" s="65">
        <f t="shared" si="839"/>
        <v>-0.60062977944508233</v>
      </c>
      <c r="W602" s="65">
        <f t="shared" si="840"/>
        <v>4.99</v>
      </c>
      <c r="X602" s="78">
        <f t="shared" si="844"/>
        <v>0</v>
      </c>
      <c r="Y602" s="78">
        <f t="shared" si="828"/>
        <v>-0.81674153884809486</v>
      </c>
      <c r="Z602" s="78">
        <f t="shared" si="848"/>
        <v>-11.82</v>
      </c>
      <c r="AA602" s="75"/>
      <c r="AB602" s="65"/>
      <c r="AC602" s="40"/>
      <c r="AD602" s="31"/>
    </row>
    <row r="603" spans="1:30">
      <c r="A603" s="1">
        <v>5395</v>
      </c>
      <c r="B603" s="1">
        <f t="shared" si="826"/>
        <v>-3445</v>
      </c>
      <c r="C603" s="2">
        <v>33.1</v>
      </c>
      <c r="F603" s="18">
        <f t="shared" si="830"/>
        <v>1729.7738206532733</v>
      </c>
      <c r="G603" s="18">
        <f t="shared" si="831"/>
        <v>1739.3215055505689</v>
      </c>
      <c r="H603" s="14">
        <f t="shared" si="846"/>
        <v>26.700000000000003</v>
      </c>
      <c r="I603" s="18">
        <f t="shared" si="849"/>
        <v>23.433333333333337</v>
      </c>
      <c r="J603" s="18">
        <f t="shared" si="850"/>
        <v>16.383333333333333</v>
      </c>
      <c r="K603" s="87">
        <f t="shared" si="860"/>
        <v>3.2666666666666657</v>
      </c>
      <c r="L603" s="88">
        <f t="shared" si="861"/>
        <v>10.31666666666667</v>
      </c>
      <c r="P603" s="37">
        <f t="shared" si="832"/>
        <v>3</v>
      </c>
      <c r="Q603" s="40" t="str">
        <f t="shared" si="852"/>
        <v xml:space="preserve"> </v>
      </c>
      <c r="R603" s="40">
        <f t="shared" si="853"/>
        <v>20.394444444444439</v>
      </c>
      <c r="S603" s="73"/>
      <c r="T603" s="93">
        <f t="shared" si="836"/>
        <v>-0.67647110129505261</v>
      </c>
      <c r="U603" s="78">
        <f t="shared" ref="U603" si="868">U602</f>
        <v>2</v>
      </c>
      <c r="V603" s="65">
        <f t="shared" si="839"/>
        <v>-0.90380678671294568</v>
      </c>
      <c r="W603" s="65">
        <f t="shared" si="840"/>
        <v>4.99</v>
      </c>
      <c r="X603" s="78">
        <f t="shared" si="844"/>
        <v>0</v>
      </c>
      <c r="Y603" s="78">
        <f t="shared" si="828"/>
        <v>-0.25476949437495372</v>
      </c>
      <c r="Z603" s="78">
        <f t="shared" si="848"/>
        <v>-11.82</v>
      </c>
      <c r="AA603" s="75"/>
      <c r="AB603" s="65"/>
      <c r="AC603" s="40"/>
      <c r="AD603" s="31"/>
    </row>
    <row r="604" spans="1:30">
      <c r="A604" s="1">
        <v>5385</v>
      </c>
      <c r="B604" s="1">
        <f t="shared" si="826"/>
        <v>-3435</v>
      </c>
      <c r="C604" s="2">
        <v>39.9</v>
      </c>
      <c r="F604" s="18">
        <f t="shared" si="830"/>
        <v>1748.8691904478665</v>
      </c>
      <c r="G604" s="18">
        <f t="shared" si="831"/>
        <v>1758.416875345162</v>
      </c>
      <c r="H604" s="14">
        <f t="shared" si="846"/>
        <v>31.35</v>
      </c>
      <c r="I604" s="18">
        <f t="shared" si="849"/>
        <v>34.550000000000004</v>
      </c>
      <c r="J604" s="18">
        <f t="shared" si="850"/>
        <v>19.822222222222219</v>
      </c>
      <c r="K604" s="87">
        <f t="shared" si="860"/>
        <v>-3.2000000000000028</v>
      </c>
      <c r="L604" s="88">
        <f t="shared" si="861"/>
        <v>11.527777777777782</v>
      </c>
      <c r="P604" s="37">
        <f t="shared" si="832"/>
        <v>4</v>
      </c>
      <c r="Q604" s="40" t="str">
        <f t="shared" si="852"/>
        <v xml:space="preserve"> </v>
      </c>
      <c r="R604" s="40">
        <f t="shared" si="853"/>
        <v>20.394444444444439</v>
      </c>
      <c r="S604" s="73"/>
      <c r="T604" s="93">
        <f t="shared" si="836"/>
        <v>-0.2995654659983405</v>
      </c>
      <c r="U604" s="78">
        <f t="shared" ref="U604" si="869">U603</f>
        <v>2</v>
      </c>
      <c r="V604" s="65">
        <f t="shared" si="839"/>
        <v>0.23783638165567261</v>
      </c>
      <c r="W604" s="65">
        <f t="shared" si="840"/>
        <v>4.99</v>
      </c>
      <c r="X604" s="78">
        <f t="shared" si="844"/>
        <v>0</v>
      </c>
      <c r="Y604" s="78">
        <f t="shared" si="828"/>
        <v>0.42641202796376498</v>
      </c>
      <c r="Z604" s="78">
        <f t="shared" si="848"/>
        <v>-11.82</v>
      </c>
      <c r="AA604" s="75"/>
      <c r="AB604" s="65"/>
      <c r="AC604" s="40"/>
      <c r="AD604" s="31"/>
    </row>
    <row r="605" spans="1:30">
      <c r="A605" s="1">
        <v>5375</v>
      </c>
      <c r="B605" s="1">
        <f t="shared" si="826"/>
        <v>-3425</v>
      </c>
      <c r="C605" s="2">
        <v>47.1</v>
      </c>
      <c r="F605" s="18">
        <f t="shared" si="830"/>
        <v>1767.9645602424596</v>
      </c>
      <c r="G605" s="18">
        <f t="shared" si="831"/>
        <v>1777.5122451397551</v>
      </c>
      <c r="H605" s="14">
        <f t="shared" si="846"/>
        <v>45.599999999999994</v>
      </c>
      <c r="I605" s="18">
        <f t="shared" si="849"/>
        <v>32.999999999999993</v>
      </c>
      <c r="J605" s="18">
        <f t="shared" si="850"/>
        <v>25.205555555555556</v>
      </c>
      <c r="K605" s="87">
        <f t="shared" si="860"/>
        <v>12.600000000000001</v>
      </c>
      <c r="L605" s="88">
        <f t="shared" si="861"/>
        <v>20.394444444444439</v>
      </c>
      <c r="P605" s="37">
        <f t="shared" si="832"/>
        <v>5</v>
      </c>
      <c r="Q605" s="40">
        <f t="shared" si="852"/>
        <v>20.394444444444439</v>
      </c>
      <c r="R605" s="40">
        <f t="shared" si="853"/>
        <v>20.394444444444439</v>
      </c>
      <c r="S605" s="73"/>
      <c r="T605" s="93">
        <f t="shared" si="836"/>
        <v>0.97603656729339083</v>
      </c>
      <c r="U605" s="78">
        <f t="shared" ref="U605" si="870">U604</f>
        <v>2</v>
      </c>
      <c r="V605" s="65">
        <f t="shared" si="839"/>
        <v>0.99927571910790192</v>
      </c>
      <c r="W605" s="65">
        <f t="shared" si="840"/>
        <v>4.99</v>
      </c>
      <c r="X605" s="78">
        <f t="shared" si="844"/>
        <v>0</v>
      </c>
      <c r="Y605" s="78">
        <f t="shared" si="828"/>
        <v>0.90807062337642797</v>
      </c>
      <c r="Z605" s="78">
        <f t="shared" si="848"/>
        <v>-11.82</v>
      </c>
      <c r="AA605" s="75"/>
      <c r="AB605" s="65"/>
      <c r="AC605" s="40"/>
      <c r="AD605" s="31"/>
    </row>
    <row r="606" spans="1:30">
      <c r="A606" s="1">
        <v>5365</v>
      </c>
      <c r="B606" s="1">
        <f t="shared" si="826"/>
        <v>-3415</v>
      </c>
      <c r="C606" s="2">
        <v>50.4</v>
      </c>
      <c r="F606" s="18">
        <f t="shared" si="830"/>
        <v>1787.0599300370527</v>
      </c>
      <c r="G606" s="18">
        <f t="shared" si="831"/>
        <v>1796.6076149343482</v>
      </c>
      <c r="H606" s="14">
        <f t="shared" si="846"/>
        <v>22.049999999999997</v>
      </c>
      <c r="I606" s="18">
        <f t="shared" si="849"/>
        <v>28.466666666666665</v>
      </c>
      <c r="J606" s="18">
        <f t="shared" si="850"/>
        <v>30.755555555555549</v>
      </c>
      <c r="K606" s="87">
        <f t="shared" si="860"/>
        <v>-6.4166666666666679</v>
      </c>
      <c r="L606" s="88">
        <f t="shared" si="861"/>
        <v>-8.7055555555555522</v>
      </c>
      <c r="P606" s="37">
        <f t="shared" si="832"/>
        <v>6</v>
      </c>
      <c r="Q606" s="40" t="str">
        <f t="shared" si="852"/>
        <v xml:space="preserve"> </v>
      </c>
      <c r="R606" s="40">
        <f t="shared" si="853"/>
        <v>20.394444444444439</v>
      </c>
      <c r="S606" s="73"/>
      <c r="T606" s="93">
        <f t="shared" si="836"/>
        <v>-0.67647110129503674</v>
      </c>
      <c r="U606" s="78">
        <f t="shared" ref="U606" si="871">U605</f>
        <v>2</v>
      </c>
      <c r="V606" s="65">
        <f t="shared" si="839"/>
        <v>0.16327881109707884</v>
      </c>
      <c r="W606" s="65">
        <f t="shared" si="840"/>
        <v>4.99</v>
      </c>
      <c r="X606" s="78">
        <f t="shared" si="844"/>
        <v>0</v>
      </c>
      <c r="Y606" s="78">
        <f t="shared" si="828"/>
        <v>0.9648328820304366</v>
      </c>
      <c r="Z606" s="78">
        <f t="shared" si="848"/>
        <v>-11.82</v>
      </c>
      <c r="AA606" s="75"/>
      <c r="AB606" s="65"/>
      <c r="AC606" s="40"/>
      <c r="AD606" s="31"/>
    </row>
    <row r="607" spans="1:30">
      <c r="A607" s="1">
        <v>5355</v>
      </c>
      <c r="B607" s="1">
        <f t="shared" si="826"/>
        <v>-3405</v>
      </c>
      <c r="C607" s="2">
        <v>53.2</v>
      </c>
      <c r="F607" s="18">
        <f t="shared" si="830"/>
        <v>1806.1552998316458</v>
      </c>
      <c r="G607" s="18">
        <f t="shared" si="831"/>
        <v>1815.7029847289414</v>
      </c>
      <c r="H607" s="14">
        <f t="shared" si="846"/>
        <v>17.75</v>
      </c>
      <c r="I607" s="18">
        <f t="shared" si="849"/>
        <v>23.433333333333334</v>
      </c>
      <c r="J607" s="18">
        <f t="shared" si="850"/>
        <v>32.488888888888887</v>
      </c>
      <c r="K607" s="87">
        <f t="shared" si="860"/>
        <v>-5.6833333333333336</v>
      </c>
      <c r="L607" s="88">
        <f t="shared" si="861"/>
        <v>-14.738888888888887</v>
      </c>
      <c r="P607" s="37">
        <f t="shared" si="832"/>
        <v>7</v>
      </c>
      <c r="Q607" s="40" t="str">
        <f t="shared" si="852"/>
        <v xml:space="preserve"> </v>
      </c>
      <c r="R607" s="40">
        <f t="shared" si="853"/>
        <v>20.394444444444439</v>
      </c>
      <c r="S607" s="73"/>
      <c r="T607" s="93">
        <f t="shared" si="836"/>
        <v>-0.29956546599836448</v>
      </c>
      <c r="U607" s="78">
        <f t="shared" ref="U607" si="872">U606</f>
        <v>2</v>
      </c>
      <c r="V607" s="65">
        <f t="shared" si="839"/>
        <v>-0.93373463716896066</v>
      </c>
      <c r="W607" s="65">
        <f t="shared" si="840"/>
        <v>4.99</v>
      </c>
      <c r="X607" s="78">
        <f t="shared" si="844"/>
        <v>0</v>
      </c>
      <c r="Y607" s="78">
        <f t="shared" si="828"/>
        <v>0.5701391122593451</v>
      </c>
      <c r="Z607" s="78">
        <f t="shared" si="848"/>
        <v>-11.82</v>
      </c>
      <c r="AA607" s="75"/>
      <c r="AB607" s="65"/>
      <c r="AC607" s="40"/>
      <c r="AD607" s="31"/>
    </row>
    <row r="608" spans="1:30">
      <c r="A608" s="1">
        <v>5345</v>
      </c>
      <c r="B608" s="1">
        <f t="shared" si="826"/>
        <v>-3395</v>
      </c>
      <c r="C608" s="2">
        <v>48.3</v>
      </c>
      <c r="F608" s="18">
        <f t="shared" si="830"/>
        <v>1825.250669626239</v>
      </c>
      <c r="G608" s="18">
        <f t="shared" si="831"/>
        <v>1834.7983545235345</v>
      </c>
      <c r="H608" s="14">
        <f t="shared" si="846"/>
        <v>30.5</v>
      </c>
      <c r="I608" s="18">
        <f t="shared" si="849"/>
        <v>30.45</v>
      </c>
      <c r="J608" s="18">
        <f t="shared" si="850"/>
        <v>33.212499999999999</v>
      </c>
      <c r="K608" s="87">
        <f t="shared" si="860"/>
        <v>5.0000000000000711E-2</v>
      </c>
      <c r="L608" s="88">
        <f t="shared" si="861"/>
        <v>-2.7124999999999986</v>
      </c>
      <c r="P608" s="37">
        <f t="shared" si="832"/>
        <v>8</v>
      </c>
      <c r="Q608" s="40" t="str">
        <f t="shared" si="852"/>
        <v xml:space="preserve"> </v>
      </c>
      <c r="R608" s="40">
        <f t="shared" si="853"/>
        <v>20.394444444444439</v>
      </c>
      <c r="S608" s="73"/>
      <c r="T608" s="93">
        <f t="shared" si="836"/>
        <v>0.97603656729339627</v>
      </c>
      <c r="U608" s="78">
        <f t="shared" ref="U608" si="873">U607</f>
        <v>2</v>
      </c>
      <c r="V608" s="65">
        <f t="shared" si="839"/>
        <v>-0.53808542533395387</v>
      </c>
      <c r="W608" s="65">
        <f t="shared" si="840"/>
        <v>4.99</v>
      </c>
      <c r="X608" s="78">
        <f t="shared" si="844"/>
        <v>0</v>
      </c>
      <c r="Y608" s="78">
        <f t="shared" si="828"/>
        <v>-9.1329084528315896E-2</v>
      </c>
      <c r="Z608" s="78">
        <f t="shared" si="848"/>
        <v>-11.82</v>
      </c>
      <c r="AA608" s="75"/>
      <c r="AB608" s="65"/>
      <c r="AC608" s="40"/>
      <c r="AD608" s="31"/>
    </row>
    <row r="609" spans="1:30">
      <c r="A609" s="1">
        <v>5335</v>
      </c>
      <c r="B609" s="1">
        <f t="shared" si="826"/>
        <v>-3385</v>
      </c>
      <c r="C609" s="2">
        <v>30.1</v>
      </c>
      <c r="F609" s="18">
        <f t="shared" si="830"/>
        <v>1844.3460394208321</v>
      </c>
      <c r="G609" s="18">
        <f t="shared" si="831"/>
        <v>1853.8937243181276</v>
      </c>
      <c r="H609" s="14">
        <f t="shared" si="846"/>
        <v>43.1</v>
      </c>
      <c r="I609" s="18">
        <f t="shared" si="849"/>
        <v>40.366666666666667</v>
      </c>
      <c r="J609" s="18">
        <f t="shared" si="850"/>
        <v>33.478571428571428</v>
      </c>
      <c r="K609" s="87">
        <f t="shared" si="860"/>
        <v>2.7333333333333343</v>
      </c>
      <c r="L609" s="88">
        <f t="shared" si="861"/>
        <v>9.6214285714285737</v>
      </c>
      <c r="P609" s="37">
        <f t="shared" si="832"/>
        <v>9</v>
      </c>
      <c r="Q609" s="40" t="str">
        <f t="shared" si="852"/>
        <v xml:space="preserve"> </v>
      </c>
      <c r="R609" s="40">
        <f t="shared" si="853"/>
        <v>16.041666666666668</v>
      </c>
      <c r="S609" s="73"/>
      <c r="T609" s="93">
        <f t="shared" si="836"/>
        <v>-0.67647110129501697</v>
      </c>
      <c r="U609" s="78">
        <f t="shared" ref="U609" si="874">U608</f>
        <v>2</v>
      </c>
      <c r="V609" s="65">
        <f t="shared" si="839"/>
        <v>0.71774396014844755</v>
      </c>
      <c r="W609" s="65">
        <f t="shared" si="840"/>
        <v>4.99</v>
      </c>
      <c r="X609" s="78">
        <f t="shared" si="844"/>
        <v>0</v>
      </c>
      <c r="Y609" s="78">
        <f t="shared" si="828"/>
        <v>-0.71006338765546595</v>
      </c>
      <c r="Z609" s="78">
        <f t="shared" si="848"/>
        <v>-11.82</v>
      </c>
      <c r="AA609" s="75"/>
      <c r="AB609" s="65"/>
      <c r="AC609" s="40"/>
      <c r="AD609" s="31"/>
    </row>
    <row r="610" spans="1:30">
      <c r="A610" s="1">
        <v>5325</v>
      </c>
      <c r="B610" s="1">
        <f t="shared" si="826"/>
        <v>-3375</v>
      </c>
      <c r="C610" s="2">
        <v>13.2</v>
      </c>
      <c r="F610" s="18">
        <f t="shared" si="830"/>
        <v>1863.4414092154252</v>
      </c>
      <c r="G610" s="18">
        <f t="shared" si="831"/>
        <v>1872.9890941127207</v>
      </c>
      <c r="H610" s="14">
        <f t="shared" ref="H610:H617" si="875">AVERAGEIFS(SS,GregYr,"&gt;"&amp;F610,GregYr,"&lt;="&amp;F611)</f>
        <v>47.5</v>
      </c>
      <c r="I610" s="18">
        <f t="shared" ref="I610:I616" si="876">AVERAGE(H609:H611)</f>
        <v>39.483333333333327</v>
      </c>
      <c r="J610" s="18">
        <f t="shared" ref="J610:J613" si="877">AVERAGE(H606:H614)</f>
        <v>31.458333333333332</v>
      </c>
      <c r="K610" s="87">
        <f t="shared" si="860"/>
        <v>8.0166666666666728</v>
      </c>
      <c r="L610" s="88">
        <f t="shared" si="861"/>
        <v>16.041666666666668</v>
      </c>
      <c r="P610" s="37">
        <f t="shared" si="832"/>
        <v>1</v>
      </c>
      <c r="Q610" s="40">
        <f t="shared" si="852"/>
        <v>16.041666666666668</v>
      </c>
      <c r="R610" s="40">
        <f t="shared" si="853"/>
        <v>16.041666666666668</v>
      </c>
      <c r="S610" s="73"/>
      <c r="T610" s="93">
        <f t="shared" si="836"/>
        <v>-0.2995654659983884</v>
      </c>
      <c r="U610" s="78">
        <f t="shared" ref="U610" si="878">U609</f>
        <v>2</v>
      </c>
      <c r="V610" s="65">
        <f t="shared" si="839"/>
        <v>0.82619210241711982</v>
      </c>
      <c r="W610" s="65">
        <f t="shared" si="840"/>
        <v>4.99</v>
      </c>
      <c r="X610" s="78">
        <f t="shared" si="844"/>
        <v>0</v>
      </c>
      <c r="Y610" s="78">
        <f t="shared" si="828"/>
        <v>-0.9965511402231001</v>
      </c>
      <c r="Z610" s="78">
        <f t="shared" si="848"/>
        <v>-11.82</v>
      </c>
      <c r="AA610" s="75"/>
      <c r="AB610" s="65"/>
      <c r="AC610" s="40"/>
      <c r="AD610" s="31"/>
    </row>
    <row r="611" spans="1:30">
      <c r="A611" s="1">
        <v>5315</v>
      </c>
      <c r="B611" s="1">
        <f t="shared" si="826"/>
        <v>-3365</v>
      </c>
      <c r="C611" s="2">
        <v>5.6</v>
      </c>
      <c r="F611" s="18">
        <f t="shared" si="830"/>
        <v>1882.5367790100183</v>
      </c>
      <c r="G611" s="18">
        <f t="shared" si="831"/>
        <v>1892.0844639073139</v>
      </c>
      <c r="H611" s="14">
        <f t="shared" si="875"/>
        <v>27.85</v>
      </c>
      <c r="I611" s="18">
        <f t="shared" si="876"/>
        <v>37.674999999999997</v>
      </c>
      <c r="J611" s="18">
        <f t="shared" si="877"/>
        <v>33.339999999999996</v>
      </c>
      <c r="K611" s="87">
        <f t="shared" si="860"/>
        <v>-9.8249999999999957</v>
      </c>
      <c r="L611" s="88">
        <f t="shared" si="861"/>
        <v>-5.4899999999999949</v>
      </c>
      <c r="P611" s="37">
        <f t="shared" si="832"/>
        <v>2</v>
      </c>
      <c r="Q611" s="40"/>
      <c r="R611" s="40"/>
      <c r="S611" s="73"/>
      <c r="T611" s="93">
        <f t="shared" si="836"/>
        <v>0.97603656729340171</v>
      </c>
      <c r="U611" s="78">
        <f t="shared" ref="U611" si="879">U610</f>
        <v>2</v>
      </c>
      <c r="V611" s="65">
        <f t="shared" si="839"/>
        <v>-0.38610555637766447</v>
      </c>
      <c r="W611" s="65">
        <f t="shared" si="840"/>
        <v>4.99</v>
      </c>
      <c r="X611" s="78">
        <f t="shared" si="844"/>
        <v>0</v>
      </c>
      <c r="Y611" s="78">
        <f t="shared" si="828"/>
        <v>-0.81674153884811318</v>
      </c>
      <c r="Z611" s="78">
        <f t="shared" si="848"/>
        <v>-11.82</v>
      </c>
      <c r="AA611" s="75"/>
      <c r="AB611" s="65"/>
      <c r="AC611" s="40"/>
      <c r="AD611" s="31"/>
    </row>
    <row r="612" spans="1:30">
      <c r="A612" s="1">
        <v>5305</v>
      </c>
      <c r="B612" s="1">
        <f t="shared" si="826"/>
        <v>-3355</v>
      </c>
      <c r="C612" s="2">
        <v>3.2</v>
      </c>
      <c r="F612" s="18">
        <f t="shared" si="830"/>
        <v>1901.6321488046115</v>
      </c>
      <c r="G612" s="18">
        <f t="shared" si="831"/>
        <v>1911.179833701907</v>
      </c>
      <c r="H612" s="14"/>
      <c r="I612" s="18"/>
      <c r="J612" s="18"/>
      <c r="K612" s="87"/>
      <c r="L612" s="88"/>
      <c r="P612" s="37">
        <f t="shared" si="832"/>
        <v>3</v>
      </c>
      <c r="Q612" s="40"/>
      <c r="R612" s="40"/>
      <c r="S612" s="73"/>
      <c r="T612" s="93">
        <f t="shared" si="836"/>
        <v>-0.6764711012949971</v>
      </c>
      <c r="U612" s="78">
        <f t="shared" ref="U612" si="880">U611</f>
        <v>2</v>
      </c>
      <c r="V612" s="65">
        <f t="shared" si="839"/>
        <v>-0.98117715980208031</v>
      </c>
      <c r="W612" s="65">
        <f t="shared" si="840"/>
        <v>4.99</v>
      </c>
      <c r="X612" s="78">
        <f t="shared" si="844"/>
        <v>0</v>
      </c>
      <c r="Y612" s="78">
        <f t="shared" si="828"/>
        <v>-0.25476949437498403</v>
      </c>
      <c r="Z612" s="78">
        <f t="shared" si="848"/>
        <v>-11.82</v>
      </c>
      <c r="AA612" s="75"/>
      <c r="AB612" s="65"/>
      <c r="AC612" s="40"/>
      <c r="AD612" s="31"/>
    </row>
    <row r="613" spans="1:30">
      <c r="A613" s="1">
        <v>5295</v>
      </c>
      <c r="B613" s="1">
        <f t="shared" si="826"/>
        <v>-3345</v>
      </c>
      <c r="C613" s="2">
        <v>2.2999999999999998</v>
      </c>
      <c r="F613" s="18">
        <f t="shared" si="830"/>
        <v>1920.7275185992046</v>
      </c>
      <c r="G613" s="86">
        <f t="shared" si="831"/>
        <v>1930.2752034965001</v>
      </c>
      <c r="H613" s="14"/>
      <c r="I613" s="18"/>
      <c r="J613" s="18"/>
      <c r="K613" s="87"/>
      <c r="L613" s="88"/>
      <c r="P613" s="37">
        <f t="shared" si="832"/>
        <v>4</v>
      </c>
      <c r="Q613" s="40"/>
      <c r="R613" s="40"/>
      <c r="S613" s="73"/>
      <c r="T613" s="93">
        <f t="shared" si="836"/>
        <v>-0.29956546599841405</v>
      </c>
      <c r="U613" s="78">
        <f t="shared" ref="U613" si="881">U612</f>
        <v>2</v>
      </c>
      <c r="V613" s="65">
        <f t="shared" si="839"/>
        <v>-7.7447674648516698E-3</v>
      </c>
      <c r="W613" s="65">
        <f t="shared" si="840"/>
        <v>4.99</v>
      </c>
      <c r="X613" s="78">
        <f t="shared" si="844"/>
        <v>0</v>
      </c>
      <c r="Y613" s="78">
        <f t="shared" si="828"/>
        <v>0.42641202796373584</v>
      </c>
      <c r="Z613" s="78">
        <f t="shared" si="848"/>
        <v>-11.82</v>
      </c>
      <c r="AA613" s="75"/>
      <c r="AB613" s="65"/>
      <c r="AC613" s="40"/>
      <c r="AD613" s="31"/>
    </row>
    <row r="614" spans="1:30">
      <c r="A614" s="1">
        <v>5285</v>
      </c>
      <c r="B614" s="1">
        <f t="shared" si="826"/>
        <v>-3335</v>
      </c>
      <c r="C614" s="2">
        <v>2.7</v>
      </c>
      <c r="F614" s="18">
        <f t="shared" si="830"/>
        <v>1939.8228883937977</v>
      </c>
      <c r="G614" s="18">
        <f t="shared" si="831"/>
        <v>1949.3705732910933</v>
      </c>
      <c r="H614" s="14"/>
      <c r="I614" s="18"/>
      <c r="J614" s="18"/>
      <c r="K614" s="87"/>
      <c r="L614" s="14"/>
      <c r="P614" s="37">
        <f t="shared" si="832"/>
        <v>5</v>
      </c>
      <c r="Q614" s="40"/>
      <c r="R614" s="40"/>
      <c r="S614" s="73"/>
      <c r="T614" s="93">
        <f t="shared" si="836"/>
        <v>0.97603656729340715</v>
      </c>
      <c r="U614" s="78">
        <f t="shared" ref="U614" si="882">U613</f>
        <v>2</v>
      </c>
      <c r="V614" s="65">
        <f t="shared" si="839"/>
        <v>0.97806836426638699</v>
      </c>
      <c r="W614" s="65">
        <f t="shared" si="840"/>
        <v>4.99</v>
      </c>
      <c r="X614" s="78">
        <f t="shared" si="844"/>
        <v>0</v>
      </c>
      <c r="Y614" s="78">
        <f t="shared" si="828"/>
        <v>0.90807062337641409</v>
      </c>
      <c r="Z614" s="78">
        <f t="shared" si="848"/>
        <v>-11.82</v>
      </c>
      <c r="AA614" s="75"/>
      <c r="AB614" s="65"/>
      <c r="AC614" s="40"/>
      <c r="AD614" s="31"/>
    </row>
    <row r="615" spans="1:30">
      <c r="A615" s="1">
        <v>5275</v>
      </c>
      <c r="B615" s="1">
        <f t="shared" si="826"/>
        <v>-3325</v>
      </c>
      <c r="C615" s="2">
        <v>4.8</v>
      </c>
      <c r="F615" s="18">
        <f t="shared" si="830"/>
        <v>1958.9182581883908</v>
      </c>
      <c r="G615" s="18">
        <f t="shared" si="831"/>
        <v>1968.4659430856864</v>
      </c>
      <c r="H615" s="14"/>
      <c r="I615" s="18"/>
      <c r="J615" s="18"/>
      <c r="K615" s="87"/>
      <c r="L615" s="14"/>
      <c r="P615" s="37"/>
      <c r="Q615" s="40"/>
      <c r="R615" s="40"/>
      <c r="S615" s="73"/>
      <c r="T615" s="93">
        <f t="shared" si="836"/>
        <v>-0.67647110129497934</v>
      </c>
      <c r="U615" s="78">
        <f t="shared" ref="U615" si="883">U614</f>
        <v>2</v>
      </c>
      <c r="V615" s="65">
        <f t="shared" si="839"/>
        <v>0.40034720236472354</v>
      </c>
      <c r="W615" s="65">
        <f t="shared" si="840"/>
        <v>4.99</v>
      </c>
      <c r="X615" s="78">
        <f t="shared" si="844"/>
        <v>0</v>
      </c>
      <c r="Y615" s="78">
        <f t="shared" si="828"/>
        <v>0.96483288203044515</v>
      </c>
      <c r="Z615" s="78">
        <f t="shared" si="848"/>
        <v>-11.82</v>
      </c>
      <c r="AA615" s="75"/>
      <c r="AB615" s="65"/>
      <c r="AC615" s="40"/>
      <c r="AD615" s="31"/>
    </row>
    <row r="616" spans="1:30">
      <c r="A616" s="1">
        <v>5265</v>
      </c>
      <c r="B616" s="1">
        <f t="shared" si="826"/>
        <v>-3315</v>
      </c>
      <c r="C616" s="2">
        <v>7.7</v>
      </c>
      <c r="F616" s="18">
        <f t="shared" si="830"/>
        <v>1978.013627982984</v>
      </c>
      <c r="G616" s="18">
        <f t="shared" si="831"/>
        <v>1987.5613128802795</v>
      </c>
      <c r="H616" s="14"/>
      <c r="I616" s="18"/>
      <c r="J616" s="18"/>
      <c r="K616" s="87"/>
      <c r="L616" s="14"/>
      <c r="T616" s="93">
        <f t="shared" si="836"/>
        <v>-0.29956546599843781</v>
      </c>
      <c r="U616" s="78">
        <f t="shared" ref="U616" si="884">U615</f>
        <v>2</v>
      </c>
      <c r="V616" s="65">
        <f t="shared" si="839"/>
        <v>-0.81736662582335362</v>
      </c>
      <c r="W616" s="65">
        <f t="shared" si="840"/>
        <v>4.99</v>
      </c>
      <c r="X616" s="78">
        <f t="shared" si="844"/>
        <v>0</v>
      </c>
      <c r="Y616" s="78">
        <f t="shared" si="828"/>
        <v>0.5701391122593723</v>
      </c>
      <c r="Z616" s="78">
        <f t="shared" si="848"/>
        <v>-11.82</v>
      </c>
    </row>
    <row r="617" spans="1:30">
      <c r="A617" s="1">
        <v>5255</v>
      </c>
      <c r="B617" s="1">
        <f t="shared" si="826"/>
        <v>-3305</v>
      </c>
      <c r="C617" s="2">
        <v>10.5</v>
      </c>
      <c r="F617" s="18">
        <f t="shared" si="830"/>
        <v>1997.1089977775771</v>
      </c>
      <c r="G617" s="18">
        <f t="shared" si="831"/>
        <v>2006.6566826748726</v>
      </c>
      <c r="H617" s="14"/>
      <c r="I617" s="18"/>
      <c r="J617" s="18"/>
      <c r="K617" s="14"/>
      <c r="L617" s="14"/>
      <c r="T617" s="93">
        <f t="shared" si="836"/>
        <v>0.9760365672934127</v>
      </c>
      <c r="U617" s="78">
        <f t="shared" ref="U617" si="885">U616</f>
        <v>2</v>
      </c>
      <c r="V617" s="65">
        <f t="shared" si="839"/>
        <v>-0.72844300755400249</v>
      </c>
      <c r="W617" s="65">
        <f t="shared" si="840"/>
        <v>4.99</v>
      </c>
      <c r="X617" s="78">
        <f t="shared" si="844"/>
        <v>0</v>
      </c>
      <c r="Y617" s="78">
        <f t="shared" si="828"/>
        <v>-9.132908452828381E-2</v>
      </c>
      <c r="Z617" s="78">
        <f t="shared" si="848"/>
        <v>-11.82</v>
      </c>
    </row>
    <row r="618" spans="1:30">
      <c r="A618" s="1">
        <v>5245</v>
      </c>
      <c r="B618" s="1">
        <f t="shared" si="826"/>
        <v>-3295</v>
      </c>
      <c r="C618" s="2">
        <v>13.9</v>
      </c>
      <c r="F618" s="18">
        <f t="shared" si="830"/>
        <v>2016.2043675721702</v>
      </c>
      <c r="G618" s="18">
        <f t="shared" si="831"/>
        <v>2025.7520524694658</v>
      </c>
      <c r="H618" s="14"/>
      <c r="I618" s="18"/>
      <c r="J618" s="18"/>
      <c r="K618" s="14"/>
      <c r="L618" s="14"/>
      <c r="T618" s="93">
        <f t="shared" si="836"/>
        <v>-0.67647110129496113</v>
      </c>
      <c r="U618" s="78">
        <f t="shared" ref="U618" si="886">U617</f>
        <v>2</v>
      </c>
      <c r="V618" s="65">
        <f t="shared" si="839"/>
        <v>0.52496528773693485</v>
      </c>
      <c r="W618" s="65">
        <f t="shared" si="840"/>
        <v>4.99</v>
      </c>
      <c r="X618" s="78">
        <f t="shared" si="844"/>
        <v>0</v>
      </c>
      <c r="Y618" s="78">
        <f t="shared" si="828"/>
        <v>-0.71006338765544297</v>
      </c>
      <c r="Z618" s="78">
        <f t="shared" si="848"/>
        <v>-11.82</v>
      </c>
    </row>
    <row r="619" spans="1:30">
      <c r="A619" s="1">
        <v>5235</v>
      </c>
      <c r="B619" s="1">
        <f t="shared" si="826"/>
        <v>-3285</v>
      </c>
      <c r="C619" s="2">
        <v>17.100000000000001</v>
      </c>
      <c r="F619" s="18">
        <f t="shared" si="830"/>
        <v>2035.2997373667633</v>
      </c>
      <c r="G619" s="18">
        <f t="shared" si="831"/>
        <v>2044.8474222640589</v>
      </c>
      <c r="H619" s="14"/>
      <c r="I619" s="18"/>
      <c r="J619" s="18"/>
      <c r="K619" s="14"/>
      <c r="L619" s="14"/>
      <c r="T619" s="93">
        <f t="shared" si="836"/>
        <v>-0.29956546599846201</v>
      </c>
      <c r="U619" s="78">
        <f t="shared" ref="U619" si="887">U618</f>
        <v>2</v>
      </c>
      <c r="V619" s="65">
        <f t="shared" si="839"/>
        <v>0.93916718362734097</v>
      </c>
      <c r="W619" s="65">
        <f t="shared" si="840"/>
        <v>4.99</v>
      </c>
      <c r="X619" s="78">
        <f t="shared" si="844"/>
        <v>0</v>
      </c>
      <c r="Y619" s="78">
        <f t="shared" si="828"/>
        <v>-0.99655114022309743</v>
      </c>
      <c r="Z619" s="78">
        <f t="shared" si="848"/>
        <v>-11.82</v>
      </c>
    </row>
    <row r="620" spans="1:30">
      <c r="A620" s="1">
        <v>5225</v>
      </c>
      <c r="B620" s="1">
        <f t="shared" si="826"/>
        <v>-3275</v>
      </c>
      <c r="C620" s="2">
        <v>18.3</v>
      </c>
      <c r="F620" s="18">
        <f t="shared" si="830"/>
        <v>2054.3951071613565</v>
      </c>
      <c r="G620" s="18">
        <f t="shared" si="831"/>
        <v>2063.9427920586522</v>
      </c>
      <c r="H620" s="14"/>
      <c r="I620" s="18"/>
      <c r="J620" s="18"/>
      <c r="K620" s="14"/>
      <c r="L620" s="14"/>
      <c r="T620" s="93">
        <f t="shared" si="836"/>
        <v>0.9760365672934127</v>
      </c>
      <c r="U620" s="78">
        <f t="shared" ref="U620" si="888">U619</f>
        <v>2</v>
      </c>
      <c r="V620" s="65">
        <f t="shared" si="839"/>
        <v>-0.14797801717257558</v>
      </c>
      <c r="W620" s="65">
        <f t="shared" si="840"/>
        <v>4.99</v>
      </c>
      <c r="X620" s="78">
        <f t="shared" si="844"/>
        <v>0</v>
      </c>
      <c r="Y620" s="78">
        <f t="shared" si="828"/>
        <v>-0.81674153884812739</v>
      </c>
      <c r="Z620" s="78">
        <f t="shared" si="848"/>
        <v>-11.82</v>
      </c>
    </row>
    <row r="621" spans="1:30">
      <c r="A621" s="1">
        <v>5215</v>
      </c>
      <c r="B621" s="1">
        <f t="shared" si="826"/>
        <v>-3265</v>
      </c>
      <c r="C621" s="2">
        <v>17.3</v>
      </c>
      <c r="F621" s="18">
        <f t="shared" si="830"/>
        <v>2073.4904769559498</v>
      </c>
      <c r="G621" s="18">
        <f t="shared" si="831"/>
        <v>2083.0381618532456</v>
      </c>
      <c r="H621" s="14"/>
      <c r="I621" s="14"/>
      <c r="J621" s="18"/>
      <c r="K621" s="14"/>
      <c r="L621" s="14"/>
      <c r="T621" s="93">
        <f t="shared" si="836"/>
        <v>-0.67647110129497956</v>
      </c>
      <c r="U621" s="78">
        <f t="shared" ref="U621" si="889">U620</f>
        <v>2</v>
      </c>
      <c r="V621" s="65">
        <f t="shared" si="839"/>
        <v>-0.99856643625236519</v>
      </c>
      <c r="W621" s="65">
        <f t="shared" si="840"/>
        <v>4.99</v>
      </c>
      <c r="X621" s="78">
        <f t="shared" si="844"/>
        <v>0</v>
      </c>
      <c r="Y621" s="78">
        <f t="shared" si="828"/>
        <v>-0.25476949437499885</v>
      </c>
      <c r="Z621" s="78">
        <f t="shared" si="848"/>
        <v>-11.82</v>
      </c>
    </row>
    <row r="622" spans="1:30">
      <c r="A622" s="1">
        <v>5205</v>
      </c>
      <c r="B622" s="1">
        <f t="shared" si="826"/>
        <v>-3255</v>
      </c>
      <c r="C622" s="2">
        <v>19.2</v>
      </c>
      <c r="F622" s="18">
        <f t="shared" si="830"/>
        <v>2092.5858467505432</v>
      </c>
      <c r="G622" s="18">
        <f t="shared" si="831"/>
        <v>2102.1335316478389</v>
      </c>
      <c r="H622" s="14"/>
      <c r="I622" s="14"/>
      <c r="J622" s="18"/>
      <c r="K622" s="14"/>
      <c r="L622" s="14"/>
      <c r="T622" s="93">
        <f t="shared" si="836"/>
        <v>-0.29956546599841311</v>
      </c>
      <c r="U622" s="78">
        <f t="shared" ref="U622" si="890">U621</f>
        <v>2</v>
      </c>
      <c r="V622" s="65">
        <f t="shared" si="839"/>
        <v>-0.2528524652405727</v>
      </c>
      <c r="W622" s="65">
        <f t="shared" si="840"/>
        <v>4.99</v>
      </c>
      <c r="X622" s="78">
        <f t="shared" si="844"/>
        <v>0</v>
      </c>
      <c r="Y622" s="78">
        <f t="shared" si="828"/>
        <v>0.42641202796372918</v>
      </c>
      <c r="Z622" s="78">
        <f t="shared" si="848"/>
        <v>-11.82</v>
      </c>
    </row>
    <row r="623" spans="1:30">
      <c r="A623" s="1">
        <v>5195</v>
      </c>
      <c r="B623" s="1">
        <f t="shared" si="826"/>
        <v>-3245</v>
      </c>
      <c r="C623" s="2">
        <v>28</v>
      </c>
      <c r="F623" s="18">
        <f t="shared" si="830"/>
        <v>2111.6812165451365</v>
      </c>
      <c r="G623" s="18">
        <f t="shared" si="831"/>
        <v>2121.2289014424323</v>
      </c>
      <c r="H623" s="14"/>
      <c r="I623" s="14"/>
      <c r="J623" s="18"/>
      <c r="K623" s="14"/>
      <c r="L623" s="14"/>
      <c r="T623" s="93">
        <f t="shared" si="836"/>
        <v>0.97603656729340194</v>
      </c>
      <c r="U623" s="78">
        <f t="shared" ref="U623" si="891">U622</f>
        <v>2</v>
      </c>
      <c r="V623" s="65">
        <f t="shared" si="839"/>
        <v>0.89706995896027353</v>
      </c>
      <c r="W623" s="65">
        <f t="shared" si="840"/>
        <v>4.99</v>
      </c>
      <c r="X623" s="78">
        <f t="shared" si="844"/>
        <v>0</v>
      </c>
      <c r="Y623" s="78">
        <f t="shared" si="828"/>
        <v>0.90807062337641442</v>
      </c>
      <c r="Z623" s="78">
        <f t="shared" si="848"/>
        <v>-11.82</v>
      </c>
    </row>
    <row r="624" spans="1:30">
      <c r="A624" s="1">
        <v>5185</v>
      </c>
      <c r="B624" s="1">
        <f t="shared" si="826"/>
        <v>-3235</v>
      </c>
      <c r="C624" s="2">
        <v>37.6</v>
      </c>
      <c r="F624" s="18">
        <f t="shared" si="830"/>
        <v>2130.7765863397299</v>
      </c>
      <c r="G624" s="18">
        <f t="shared" si="831"/>
        <v>2140.3242712370256</v>
      </c>
      <c r="H624" s="14"/>
      <c r="I624" s="14"/>
      <c r="J624" s="18"/>
      <c r="K624" s="14"/>
      <c r="L624" s="14"/>
      <c r="T624" s="93">
        <f t="shared" si="836"/>
        <v>-0.67647110129501475</v>
      </c>
      <c r="U624" s="78">
        <f t="shared" ref="U624" si="892">U623</f>
        <v>2</v>
      </c>
      <c r="V624" s="65">
        <f t="shared" si="839"/>
        <v>0.61294166046515142</v>
      </c>
      <c r="W624" s="65">
        <f t="shared" si="840"/>
        <v>4.99</v>
      </c>
      <c r="X624" s="78">
        <f t="shared" si="844"/>
        <v>0</v>
      </c>
      <c r="Y624" s="78">
        <f t="shared" si="828"/>
        <v>0.96483288203044282</v>
      </c>
      <c r="Z624" s="78">
        <f t="shared" si="848"/>
        <v>-11.82</v>
      </c>
    </row>
    <row r="625" spans="1:12">
      <c r="A625" s="1">
        <v>5175</v>
      </c>
      <c r="B625" s="1">
        <f t="shared" si="826"/>
        <v>-3225</v>
      </c>
      <c r="C625" s="2">
        <v>44.5</v>
      </c>
      <c r="F625" s="18"/>
      <c r="G625" s="18"/>
      <c r="H625" s="14"/>
      <c r="I625" s="14"/>
      <c r="J625" s="18"/>
      <c r="K625" s="14"/>
      <c r="L625" s="14"/>
    </row>
    <row r="626" spans="1:12">
      <c r="A626" s="1">
        <v>5165</v>
      </c>
      <c r="B626" s="1">
        <f t="shared" si="826"/>
        <v>-3215</v>
      </c>
      <c r="C626" s="2">
        <v>52.6</v>
      </c>
      <c r="F626" s="18"/>
      <c r="G626" s="18"/>
      <c r="H626" s="14"/>
      <c r="I626" s="14"/>
      <c r="J626" s="18"/>
      <c r="K626" s="14"/>
      <c r="L626" s="14"/>
    </row>
    <row r="627" spans="1:12">
      <c r="A627" s="1">
        <v>5155</v>
      </c>
      <c r="B627" s="1">
        <f t="shared" si="826"/>
        <v>-3205</v>
      </c>
      <c r="C627" s="2">
        <v>53.4</v>
      </c>
      <c r="F627" s="18"/>
      <c r="G627" s="18"/>
      <c r="H627" s="14"/>
      <c r="I627" s="14"/>
      <c r="J627" s="18"/>
      <c r="K627" s="14"/>
      <c r="L627" s="14"/>
    </row>
    <row r="628" spans="1:12">
      <c r="A628" s="1">
        <v>5145</v>
      </c>
      <c r="B628" s="1">
        <f t="shared" si="826"/>
        <v>-3195</v>
      </c>
      <c r="C628" s="2">
        <v>43.8</v>
      </c>
      <c r="F628" s="18"/>
      <c r="G628" s="18"/>
      <c r="H628" s="14"/>
      <c r="I628" s="14"/>
      <c r="J628" s="18"/>
      <c r="K628" s="14"/>
      <c r="L628" s="14"/>
    </row>
    <row r="629" spans="1:12">
      <c r="A629" s="1">
        <v>5135</v>
      </c>
      <c r="B629" s="1">
        <f t="shared" si="826"/>
        <v>-3185</v>
      </c>
      <c r="C629" s="2">
        <v>35.4</v>
      </c>
      <c r="F629" s="18"/>
      <c r="G629" s="18"/>
      <c r="H629" s="14"/>
      <c r="I629" s="14"/>
      <c r="J629" s="18"/>
      <c r="K629" s="14"/>
      <c r="L629" s="14"/>
    </row>
    <row r="630" spans="1:12">
      <c r="A630" s="1">
        <v>5125</v>
      </c>
      <c r="B630" s="1">
        <f t="shared" si="826"/>
        <v>-3175</v>
      </c>
      <c r="C630" s="2">
        <v>33.799999999999997</v>
      </c>
      <c r="F630" s="18"/>
      <c r="G630" s="18"/>
      <c r="H630" s="14"/>
      <c r="I630" s="14"/>
      <c r="J630" s="18"/>
      <c r="K630" s="14"/>
      <c r="L630" s="14"/>
    </row>
    <row r="631" spans="1:12">
      <c r="A631" s="1">
        <v>5115</v>
      </c>
      <c r="B631" s="1">
        <f t="shared" si="826"/>
        <v>-3165</v>
      </c>
      <c r="C631" s="2">
        <v>44.8</v>
      </c>
      <c r="F631" s="18"/>
      <c r="G631" s="18"/>
      <c r="H631" s="14"/>
      <c r="I631" s="14"/>
      <c r="J631" s="18"/>
      <c r="K631" s="14"/>
      <c r="L631" s="14"/>
    </row>
    <row r="632" spans="1:12">
      <c r="A632" s="1">
        <v>5105</v>
      </c>
      <c r="B632" s="1">
        <f t="shared" si="826"/>
        <v>-3155</v>
      </c>
      <c r="C632" s="2">
        <v>62.2</v>
      </c>
      <c r="F632" s="18"/>
      <c r="G632" s="18"/>
      <c r="H632" s="14"/>
      <c r="I632" s="14"/>
      <c r="J632" s="18"/>
      <c r="K632" s="14"/>
      <c r="L632" s="14"/>
    </row>
    <row r="633" spans="1:12">
      <c r="A633" s="1">
        <v>5095</v>
      </c>
      <c r="B633" s="1">
        <f t="shared" si="826"/>
        <v>-3145</v>
      </c>
      <c r="C633" s="2">
        <v>61.8</v>
      </c>
      <c r="F633" s="18"/>
      <c r="G633" s="18"/>
      <c r="H633" s="14"/>
      <c r="I633" s="14"/>
      <c r="J633" s="18"/>
      <c r="K633" s="14"/>
      <c r="L633" s="14"/>
    </row>
    <row r="634" spans="1:12">
      <c r="A634" s="1">
        <v>5085</v>
      </c>
      <c r="B634" s="1">
        <f t="shared" si="826"/>
        <v>-3135</v>
      </c>
      <c r="C634" s="2">
        <v>50.2</v>
      </c>
      <c r="F634" s="18"/>
      <c r="G634" s="18"/>
      <c r="H634" s="14"/>
      <c r="I634" s="14"/>
      <c r="J634" s="18"/>
      <c r="K634" s="14"/>
      <c r="L634" s="14"/>
    </row>
    <row r="635" spans="1:12">
      <c r="A635" s="1">
        <v>5075</v>
      </c>
      <c r="B635" s="1">
        <f t="shared" si="826"/>
        <v>-3125</v>
      </c>
      <c r="C635" s="2">
        <v>43.5</v>
      </c>
      <c r="F635" s="18"/>
      <c r="G635" s="18"/>
      <c r="H635" s="14"/>
      <c r="I635" s="14"/>
      <c r="J635" s="18"/>
      <c r="K635" s="14"/>
      <c r="L635" s="14"/>
    </row>
    <row r="636" spans="1:12">
      <c r="A636" s="1">
        <v>5065</v>
      </c>
      <c r="B636" s="1">
        <f t="shared" si="826"/>
        <v>-3115</v>
      </c>
      <c r="C636" s="2">
        <v>38.799999999999997</v>
      </c>
      <c r="F636" s="18"/>
      <c r="G636" s="18"/>
      <c r="H636" s="14"/>
      <c r="I636" s="14"/>
      <c r="J636" s="18"/>
      <c r="K636" s="14"/>
      <c r="L636" s="14"/>
    </row>
    <row r="637" spans="1:12">
      <c r="A637" s="1">
        <v>5055</v>
      </c>
      <c r="B637" s="1">
        <f t="shared" si="826"/>
        <v>-3105</v>
      </c>
      <c r="C637" s="2">
        <v>30.1</v>
      </c>
      <c r="F637" s="18"/>
      <c r="G637" s="18"/>
      <c r="H637" s="14"/>
      <c r="I637" s="14"/>
      <c r="J637" s="18"/>
      <c r="K637" s="14"/>
      <c r="L637" s="14"/>
    </row>
    <row r="638" spans="1:12">
      <c r="A638" s="1">
        <v>5045</v>
      </c>
      <c r="B638" s="1">
        <f t="shared" si="826"/>
        <v>-3095</v>
      </c>
      <c r="C638" s="2">
        <v>21</v>
      </c>
      <c r="F638" s="18"/>
      <c r="G638" s="18"/>
      <c r="H638" s="14"/>
      <c r="I638" s="14"/>
      <c r="J638" s="18"/>
      <c r="K638" s="14"/>
      <c r="L638" s="14"/>
    </row>
    <row r="639" spans="1:12">
      <c r="A639" s="1">
        <v>5035</v>
      </c>
      <c r="B639" s="1">
        <f t="shared" si="826"/>
        <v>-3085</v>
      </c>
      <c r="C639" s="2">
        <v>19.3</v>
      </c>
      <c r="F639" s="18"/>
      <c r="G639" s="18"/>
      <c r="H639" s="14"/>
      <c r="I639" s="14"/>
      <c r="J639" s="18"/>
      <c r="K639" s="14"/>
      <c r="L639" s="14"/>
    </row>
    <row r="640" spans="1:12">
      <c r="A640" s="1">
        <v>5025</v>
      </c>
      <c r="B640" s="1">
        <f t="shared" si="826"/>
        <v>-3075</v>
      </c>
      <c r="C640" s="2">
        <v>27.2</v>
      </c>
      <c r="F640" s="18"/>
      <c r="G640" s="18"/>
      <c r="H640" s="14"/>
      <c r="I640" s="14"/>
      <c r="J640" s="18"/>
      <c r="K640" s="14"/>
      <c r="L640" s="14"/>
    </row>
    <row r="641" spans="1:12">
      <c r="A641" s="1">
        <v>5015</v>
      </c>
      <c r="B641" s="1">
        <f t="shared" si="826"/>
        <v>-3065</v>
      </c>
      <c r="C641" s="2">
        <v>40.4</v>
      </c>
      <c r="F641" s="18"/>
      <c r="G641" s="18"/>
      <c r="H641" s="14"/>
      <c r="I641" s="14"/>
      <c r="J641" s="18"/>
      <c r="K641" s="14"/>
      <c r="L641" s="14"/>
    </row>
    <row r="642" spans="1:12">
      <c r="A642" s="1">
        <v>5005</v>
      </c>
      <c r="B642" s="1">
        <f t="shared" ref="B642:B705" si="893">1950-A642</f>
        <v>-3055</v>
      </c>
      <c r="C642" s="2">
        <v>46.4</v>
      </c>
      <c r="F642" s="18"/>
      <c r="G642" s="18"/>
      <c r="H642" s="14"/>
      <c r="I642" s="14"/>
      <c r="J642" s="18"/>
      <c r="K642" s="14"/>
      <c r="L642" s="14"/>
    </row>
    <row r="643" spans="1:12">
      <c r="A643" s="1">
        <v>4995</v>
      </c>
      <c r="B643" s="1">
        <f t="shared" si="893"/>
        <v>-3045</v>
      </c>
      <c r="C643" s="2">
        <v>42.2</v>
      </c>
      <c r="F643" s="18"/>
      <c r="G643" s="18"/>
      <c r="H643" s="14"/>
      <c r="I643" s="14"/>
      <c r="J643" s="18"/>
      <c r="K643" s="14"/>
      <c r="L643" s="14"/>
    </row>
    <row r="644" spans="1:12">
      <c r="A644" s="1">
        <v>4985</v>
      </c>
      <c r="B644" s="1">
        <f t="shared" si="893"/>
        <v>-3035</v>
      </c>
      <c r="C644" s="2">
        <v>34.1</v>
      </c>
      <c r="F644" s="18"/>
      <c r="G644" s="18"/>
      <c r="H644" s="14"/>
      <c r="I644" s="14"/>
      <c r="J644" s="18"/>
      <c r="K644" s="14"/>
      <c r="L644" s="14"/>
    </row>
    <row r="645" spans="1:12">
      <c r="A645" s="1">
        <v>4975</v>
      </c>
      <c r="B645" s="1">
        <f t="shared" si="893"/>
        <v>-3025</v>
      </c>
      <c r="C645" s="2">
        <v>26.1</v>
      </c>
      <c r="F645" s="18"/>
      <c r="G645" s="18"/>
      <c r="H645" s="14"/>
      <c r="I645" s="14"/>
      <c r="J645" s="18"/>
      <c r="K645" s="14"/>
      <c r="L645" s="14"/>
    </row>
    <row r="646" spans="1:12">
      <c r="A646" s="1">
        <v>4965</v>
      </c>
      <c r="B646" s="1">
        <f t="shared" si="893"/>
        <v>-3015</v>
      </c>
      <c r="C646" s="2">
        <v>23.3</v>
      </c>
      <c r="F646" s="18"/>
      <c r="G646" s="18"/>
      <c r="H646" s="14"/>
      <c r="I646" s="14"/>
      <c r="J646" s="18"/>
      <c r="K646" s="14"/>
      <c r="L646" s="14"/>
    </row>
    <row r="647" spans="1:12">
      <c r="A647" s="1">
        <v>4955</v>
      </c>
      <c r="B647" s="1">
        <f t="shared" si="893"/>
        <v>-3005</v>
      </c>
      <c r="C647" s="2">
        <v>26.6</v>
      </c>
      <c r="F647" s="18"/>
      <c r="G647" s="18"/>
      <c r="H647" s="14"/>
      <c r="I647" s="14"/>
      <c r="J647" s="18"/>
      <c r="K647" s="14"/>
      <c r="L647" s="14"/>
    </row>
    <row r="648" spans="1:12">
      <c r="A648" s="1">
        <v>4945</v>
      </c>
      <c r="B648" s="1">
        <f t="shared" si="893"/>
        <v>-2995</v>
      </c>
      <c r="C648" s="2">
        <v>34.200000000000003</v>
      </c>
      <c r="F648" s="18"/>
      <c r="G648" s="18"/>
      <c r="H648" s="14"/>
      <c r="I648" s="14"/>
      <c r="J648" s="18"/>
      <c r="K648" s="14"/>
      <c r="L648" s="14"/>
    </row>
    <row r="649" spans="1:12">
      <c r="A649" s="1">
        <v>4935</v>
      </c>
      <c r="B649" s="1">
        <f t="shared" si="893"/>
        <v>-2985</v>
      </c>
      <c r="C649" s="2">
        <v>43.1</v>
      </c>
      <c r="F649" s="18"/>
      <c r="G649" s="18"/>
      <c r="H649" s="14"/>
      <c r="I649" s="14"/>
      <c r="J649" s="18"/>
      <c r="K649" s="14"/>
      <c r="L649" s="14"/>
    </row>
    <row r="650" spans="1:12">
      <c r="A650" s="1">
        <v>4925</v>
      </c>
      <c r="B650" s="1">
        <f t="shared" si="893"/>
        <v>-2975</v>
      </c>
      <c r="C650" s="2">
        <v>46.7</v>
      </c>
      <c r="F650" s="18"/>
      <c r="G650" s="18"/>
      <c r="H650" s="14"/>
      <c r="I650" s="14"/>
      <c r="J650" s="18"/>
      <c r="K650" s="14"/>
      <c r="L650" s="14"/>
    </row>
    <row r="651" spans="1:12">
      <c r="A651" s="1">
        <v>4915</v>
      </c>
      <c r="B651" s="1">
        <f t="shared" si="893"/>
        <v>-2965</v>
      </c>
      <c r="C651" s="2">
        <v>46.2</v>
      </c>
      <c r="F651" s="18"/>
      <c r="G651" s="18"/>
      <c r="H651" s="14"/>
      <c r="I651" s="14"/>
      <c r="J651" s="18"/>
      <c r="K651" s="14"/>
      <c r="L651" s="14"/>
    </row>
    <row r="652" spans="1:12">
      <c r="A652" s="1">
        <v>4905</v>
      </c>
      <c r="B652" s="1">
        <f t="shared" si="893"/>
        <v>-2955</v>
      </c>
      <c r="C652" s="2">
        <v>49.9</v>
      </c>
      <c r="F652" s="18"/>
      <c r="G652" s="18"/>
      <c r="H652" s="14"/>
      <c r="I652" s="14"/>
      <c r="J652" s="18"/>
      <c r="K652" s="14"/>
      <c r="L652" s="14"/>
    </row>
    <row r="653" spans="1:12">
      <c r="A653" s="1">
        <v>4895</v>
      </c>
      <c r="B653" s="1">
        <f t="shared" si="893"/>
        <v>-2945</v>
      </c>
      <c r="C653" s="2">
        <v>53.4</v>
      </c>
      <c r="F653" s="18"/>
      <c r="G653" s="18"/>
      <c r="H653" s="14"/>
      <c r="I653" s="14"/>
      <c r="J653" s="18"/>
      <c r="K653" s="14"/>
      <c r="L653" s="14"/>
    </row>
    <row r="654" spans="1:12">
      <c r="A654" s="1">
        <v>4885</v>
      </c>
      <c r="B654" s="1">
        <f t="shared" si="893"/>
        <v>-2935</v>
      </c>
      <c r="C654" s="2">
        <v>46.1</v>
      </c>
      <c r="F654" s="18"/>
      <c r="G654" s="18"/>
      <c r="H654" s="14"/>
      <c r="I654" s="14"/>
      <c r="J654" s="18"/>
      <c r="K654" s="14"/>
      <c r="L654" s="14"/>
    </row>
    <row r="655" spans="1:12">
      <c r="A655" s="1">
        <v>4875</v>
      </c>
      <c r="B655" s="1">
        <f t="shared" si="893"/>
        <v>-2925</v>
      </c>
      <c r="C655" s="2">
        <v>31.4</v>
      </c>
      <c r="F655" s="18"/>
      <c r="G655" s="18"/>
      <c r="H655" s="14"/>
      <c r="I655" s="14"/>
      <c r="J655" s="18"/>
      <c r="K655" s="14"/>
      <c r="L655" s="14"/>
    </row>
    <row r="656" spans="1:12">
      <c r="A656" s="1">
        <v>4865</v>
      </c>
      <c r="B656" s="1">
        <f t="shared" si="893"/>
        <v>-2915</v>
      </c>
      <c r="C656" s="2">
        <v>21.4</v>
      </c>
      <c r="F656" s="18"/>
      <c r="G656" s="18"/>
      <c r="H656" s="14"/>
      <c r="I656" s="14"/>
      <c r="J656" s="18"/>
      <c r="K656" s="14"/>
      <c r="L656" s="14"/>
    </row>
    <row r="657" spans="1:12">
      <c r="A657" s="1">
        <v>4855</v>
      </c>
      <c r="B657" s="1">
        <f t="shared" si="893"/>
        <v>-2905</v>
      </c>
      <c r="C657" s="2">
        <v>18.2</v>
      </c>
      <c r="F657" s="18"/>
      <c r="G657" s="18"/>
      <c r="H657" s="14"/>
      <c r="I657" s="14"/>
      <c r="J657" s="18"/>
      <c r="K657" s="14"/>
      <c r="L657" s="14"/>
    </row>
    <row r="658" spans="1:12">
      <c r="A658" s="1">
        <v>4845</v>
      </c>
      <c r="B658" s="1">
        <f t="shared" si="893"/>
        <v>-2895</v>
      </c>
      <c r="C658" s="2">
        <v>14</v>
      </c>
      <c r="F658" s="18"/>
      <c r="G658" s="18"/>
      <c r="H658" s="14"/>
      <c r="I658" s="14"/>
      <c r="J658" s="18"/>
      <c r="K658" s="14"/>
      <c r="L658" s="14"/>
    </row>
    <row r="659" spans="1:12">
      <c r="A659" s="1">
        <v>4835</v>
      </c>
      <c r="B659" s="1">
        <f t="shared" si="893"/>
        <v>-2885</v>
      </c>
      <c r="C659" s="2">
        <v>6.4</v>
      </c>
      <c r="F659" s="18"/>
      <c r="G659" s="18"/>
      <c r="H659" s="14"/>
      <c r="I659" s="14"/>
      <c r="J659" s="18"/>
      <c r="K659" s="14"/>
      <c r="L659" s="14"/>
    </row>
    <row r="660" spans="1:12">
      <c r="A660" s="1">
        <v>4825</v>
      </c>
      <c r="B660" s="1">
        <f t="shared" si="893"/>
        <v>-2875</v>
      </c>
      <c r="C660" s="2">
        <v>1.3</v>
      </c>
      <c r="F660" s="18"/>
      <c r="G660" s="18"/>
      <c r="H660" s="14"/>
      <c r="I660" s="14"/>
      <c r="J660" s="18"/>
      <c r="K660" s="14"/>
      <c r="L660" s="14"/>
    </row>
    <row r="661" spans="1:12">
      <c r="A661" s="1">
        <v>4815</v>
      </c>
      <c r="B661" s="1">
        <f t="shared" si="893"/>
        <v>-2865</v>
      </c>
      <c r="C661" s="2">
        <v>0.5</v>
      </c>
      <c r="F661" s="18"/>
      <c r="G661" s="18"/>
      <c r="H661" s="14"/>
      <c r="I661" s="14"/>
      <c r="J661" s="18"/>
      <c r="K661" s="14"/>
      <c r="L661" s="14"/>
    </row>
    <row r="662" spans="1:12">
      <c r="A662" s="1">
        <v>4805</v>
      </c>
      <c r="B662" s="1">
        <f t="shared" si="893"/>
        <v>-2855</v>
      </c>
      <c r="C662" s="2">
        <v>2.2999999999999998</v>
      </c>
      <c r="F662" s="18"/>
      <c r="G662" s="18"/>
      <c r="H662" s="14"/>
      <c r="I662" s="14"/>
      <c r="J662" s="18"/>
      <c r="K662" s="14"/>
      <c r="L662" s="14"/>
    </row>
    <row r="663" spans="1:12">
      <c r="A663" s="1">
        <v>4795</v>
      </c>
      <c r="B663" s="1">
        <f t="shared" si="893"/>
        <v>-2845</v>
      </c>
      <c r="C663" s="2">
        <v>4.4000000000000004</v>
      </c>
      <c r="F663" s="18"/>
      <c r="G663" s="18"/>
      <c r="H663" s="14"/>
      <c r="I663" s="14"/>
      <c r="J663" s="18"/>
      <c r="K663" s="14"/>
      <c r="L663" s="14"/>
    </row>
    <row r="664" spans="1:12">
      <c r="A664" s="1">
        <v>4785</v>
      </c>
      <c r="B664" s="1">
        <f t="shared" si="893"/>
        <v>-2835</v>
      </c>
      <c r="C664" s="2">
        <v>6.8</v>
      </c>
      <c r="F664" s="18"/>
      <c r="G664" s="18"/>
      <c r="H664" s="14"/>
      <c r="I664" s="14"/>
      <c r="J664" s="18"/>
      <c r="K664" s="14"/>
      <c r="L664" s="14"/>
    </row>
    <row r="665" spans="1:12">
      <c r="A665" s="1">
        <v>4775</v>
      </c>
      <c r="B665" s="1">
        <f t="shared" si="893"/>
        <v>-2825</v>
      </c>
      <c r="C665" s="2">
        <v>16.600000000000001</v>
      </c>
      <c r="F665" s="18"/>
      <c r="G665" s="18"/>
      <c r="H665" s="14"/>
      <c r="I665" s="14"/>
      <c r="J665" s="18"/>
      <c r="K665" s="14"/>
      <c r="L665" s="14"/>
    </row>
    <row r="666" spans="1:12">
      <c r="A666" s="1">
        <v>4765</v>
      </c>
      <c r="B666" s="1">
        <f t="shared" si="893"/>
        <v>-2815</v>
      </c>
      <c r="C666" s="2">
        <v>36.6</v>
      </c>
      <c r="F666" s="18"/>
      <c r="G666" s="18"/>
      <c r="H666" s="14"/>
      <c r="I666" s="14"/>
      <c r="J666" s="18"/>
      <c r="K666" s="14"/>
      <c r="L666" s="14"/>
    </row>
    <row r="667" spans="1:12">
      <c r="A667" s="1">
        <v>4755</v>
      </c>
      <c r="B667" s="1">
        <f t="shared" si="893"/>
        <v>-2805</v>
      </c>
      <c r="C667" s="2">
        <v>51.8</v>
      </c>
      <c r="F667" s="18"/>
      <c r="G667" s="18"/>
      <c r="H667" s="14"/>
      <c r="I667" s="14"/>
      <c r="J667" s="18"/>
      <c r="K667" s="14"/>
      <c r="L667" s="14"/>
    </row>
    <row r="668" spans="1:12">
      <c r="A668" s="1">
        <v>4745</v>
      </c>
      <c r="B668" s="1">
        <f t="shared" si="893"/>
        <v>-2795</v>
      </c>
      <c r="C668" s="2">
        <v>47.8</v>
      </c>
      <c r="F668" s="18"/>
      <c r="G668" s="18"/>
      <c r="H668" s="14"/>
      <c r="I668" s="14"/>
      <c r="J668" s="18"/>
      <c r="K668" s="14"/>
      <c r="L668" s="14"/>
    </row>
    <row r="669" spans="1:12">
      <c r="A669" s="1">
        <v>4735</v>
      </c>
      <c r="B669" s="1">
        <f t="shared" si="893"/>
        <v>-2785</v>
      </c>
      <c r="C669" s="2">
        <v>39.200000000000003</v>
      </c>
      <c r="F669" s="18"/>
      <c r="G669" s="18"/>
      <c r="H669" s="14"/>
      <c r="I669" s="14"/>
      <c r="J669" s="18"/>
      <c r="K669" s="14"/>
      <c r="L669" s="14"/>
    </row>
    <row r="670" spans="1:12">
      <c r="A670" s="1">
        <v>4725</v>
      </c>
      <c r="B670" s="1">
        <f t="shared" si="893"/>
        <v>-2775</v>
      </c>
      <c r="C670" s="2">
        <v>37.799999999999997</v>
      </c>
      <c r="F670" s="18"/>
      <c r="G670" s="18"/>
      <c r="H670" s="14"/>
      <c r="I670" s="14"/>
      <c r="J670" s="18"/>
      <c r="K670" s="14"/>
      <c r="L670" s="14"/>
    </row>
    <row r="671" spans="1:12">
      <c r="A671" s="1">
        <v>4715</v>
      </c>
      <c r="B671" s="1">
        <f t="shared" si="893"/>
        <v>-2765</v>
      </c>
      <c r="C671" s="2">
        <v>36.200000000000003</v>
      </c>
      <c r="F671" s="18"/>
      <c r="G671" s="18"/>
      <c r="H671" s="14"/>
      <c r="I671" s="14"/>
      <c r="J671" s="18"/>
      <c r="K671" s="14"/>
      <c r="L671" s="14"/>
    </row>
    <row r="672" spans="1:12">
      <c r="A672" s="1">
        <v>4705</v>
      </c>
      <c r="B672" s="1">
        <f t="shared" si="893"/>
        <v>-2755</v>
      </c>
      <c r="C672" s="2">
        <v>31</v>
      </c>
      <c r="F672" s="18"/>
      <c r="G672" s="18"/>
      <c r="H672" s="14"/>
      <c r="I672" s="14"/>
      <c r="J672" s="18"/>
      <c r="K672" s="14"/>
      <c r="L672" s="14"/>
    </row>
    <row r="673" spans="1:12">
      <c r="A673" s="1">
        <v>4695</v>
      </c>
      <c r="B673" s="1">
        <f t="shared" si="893"/>
        <v>-2745</v>
      </c>
      <c r="C673" s="2">
        <v>30.5</v>
      </c>
      <c r="F673" s="18"/>
      <c r="G673" s="18"/>
      <c r="H673" s="14"/>
      <c r="I673" s="14"/>
      <c r="J673" s="18"/>
      <c r="K673" s="14"/>
      <c r="L673" s="14"/>
    </row>
    <row r="674" spans="1:12">
      <c r="A674" s="1">
        <v>4685</v>
      </c>
      <c r="B674" s="1">
        <f t="shared" si="893"/>
        <v>-2735</v>
      </c>
      <c r="C674" s="2">
        <v>37.700000000000003</v>
      </c>
      <c r="F674" s="18"/>
      <c r="G674" s="18"/>
      <c r="H674" s="14"/>
      <c r="I674" s="14"/>
      <c r="J674" s="18"/>
      <c r="K674" s="14"/>
      <c r="L674" s="14"/>
    </row>
    <row r="675" spans="1:12">
      <c r="A675" s="1">
        <v>4675</v>
      </c>
      <c r="B675" s="1">
        <f t="shared" si="893"/>
        <v>-2725</v>
      </c>
      <c r="C675" s="2">
        <v>51.4</v>
      </c>
      <c r="F675" s="18"/>
      <c r="G675" s="18"/>
      <c r="H675" s="14"/>
      <c r="I675" s="14"/>
      <c r="J675" s="18"/>
      <c r="K675" s="14"/>
      <c r="L675" s="14"/>
    </row>
    <row r="676" spans="1:12">
      <c r="A676" s="1">
        <v>4665</v>
      </c>
      <c r="B676" s="1">
        <f t="shared" si="893"/>
        <v>-2715</v>
      </c>
      <c r="C676" s="2">
        <v>54.5</v>
      </c>
      <c r="F676" s="18"/>
      <c r="G676" s="18"/>
      <c r="H676" s="14"/>
      <c r="I676" s="14"/>
      <c r="J676" s="18"/>
      <c r="K676" s="14"/>
      <c r="L676" s="14"/>
    </row>
    <row r="677" spans="1:12">
      <c r="A677" s="1">
        <v>4655</v>
      </c>
      <c r="B677" s="1">
        <f t="shared" si="893"/>
        <v>-2705</v>
      </c>
      <c r="C677" s="2">
        <v>41.6</v>
      </c>
      <c r="F677" s="18"/>
      <c r="G677" s="18"/>
      <c r="H677" s="14"/>
      <c r="I677" s="14"/>
      <c r="J677" s="18"/>
      <c r="K677" s="14"/>
      <c r="L677" s="14"/>
    </row>
    <row r="678" spans="1:12">
      <c r="A678" s="1">
        <v>4645</v>
      </c>
      <c r="B678" s="1">
        <f t="shared" si="893"/>
        <v>-2695</v>
      </c>
      <c r="C678" s="2">
        <v>36.200000000000003</v>
      </c>
      <c r="F678" s="18"/>
      <c r="G678" s="18"/>
      <c r="H678" s="14"/>
      <c r="I678" s="14"/>
      <c r="J678" s="18"/>
      <c r="K678" s="14"/>
      <c r="L678" s="14"/>
    </row>
    <row r="679" spans="1:12">
      <c r="A679" s="1">
        <v>4635</v>
      </c>
      <c r="B679" s="1">
        <f t="shared" si="893"/>
        <v>-2685</v>
      </c>
      <c r="C679" s="2">
        <v>38.4</v>
      </c>
      <c r="F679" s="18"/>
      <c r="G679" s="18"/>
      <c r="H679" s="14"/>
      <c r="I679" s="14"/>
      <c r="J679" s="18"/>
      <c r="K679" s="14"/>
      <c r="L679" s="14"/>
    </row>
    <row r="680" spans="1:12">
      <c r="A680" s="1">
        <v>4625</v>
      </c>
      <c r="B680" s="1">
        <f t="shared" si="893"/>
        <v>-2675</v>
      </c>
      <c r="C680" s="2">
        <v>36.5</v>
      </c>
      <c r="F680" s="18"/>
      <c r="G680" s="18"/>
      <c r="H680" s="14"/>
      <c r="I680" s="14"/>
      <c r="J680" s="18"/>
      <c r="K680" s="14"/>
      <c r="L680" s="14"/>
    </row>
    <row r="681" spans="1:12">
      <c r="A681" s="1">
        <v>4615</v>
      </c>
      <c r="B681" s="1">
        <f t="shared" si="893"/>
        <v>-2665</v>
      </c>
      <c r="C681" s="2">
        <v>33.4</v>
      </c>
      <c r="F681" s="18"/>
      <c r="G681" s="18"/>
      <c r="H681" s="14"/>
      <c r="I681" s="14"/>
      <c r="J681" s="18"/>
      <c r="K681" s="14"/>
      <c r="L681" s="14"/>
    </row>
    <row r="682" spans="1:12">
      <c r="A682" s="1">
        <v>4605</v>
      </c>
      <c r="B682" s="1">
        <f t="shared" si="893"/>
        <v>-2655</v>
      </c>
      <c r="C682" s="2">
        <v>39.700000000000003</v>
      </c>
      <c r="F682" s="18"/>
      <c r="G682" s="18"/>
      <c r="H682" s="14"/>
      <c r="I682" s="14"/>
      <c r="J682" s="18"/>
      <c r="K682" s="14"/>
      <c r="L682" s="14"/>
    </row>
    <row r="683" spans="1:12">
      <c r="A683" s="1">
        <v>4595</v>
      </c>
      <c r="B683" s="1">
        <f t="shared" si="893"/>
        <v>-2645</v>
      </c>
      <c r="C683" s="2">
        <v>48.3</v>
      </c>
      <c r="F683" s="18"/>
      <c r="G683" s="18"/>
      <c r="H683" s="14"/>
      <c r="I683" s="14"/>
      <c r="J683" s="18"/>
      <c r="K683" s="14"/>
      <c r="L683" s="14"/>
    </row>
    <row r="684" spans="1:12">
      <c r="A684" s="1">
        <v>4585</v>
      </c>
      <c r="B684" s="1">
        <f t="shared" si="893"/>
        <v>-2635</v>
      </c>
      <c r="C684" s="2">
        <v>42.7</v>
      </c>
      <c r="F684" s="18"/>
      <c r="G684" s="18"/>
      <c r="H684" s="14"/>
      <c r="I684" s="14"/>
      <c r="J684" s="18"/>
      <c r="K684" s="14"/>
      <c r="L684" s="14"/>
    </row>
    <row r="685" spans="1:12">
      <c r="A685" s="1">
        <v>4575</v>
      </c>
      <c r="B685" s="1">
        <f t="shared" si="893"/>
        <v>-2625</v>
      </c>
      <c r="C685" s="2">
        <v>32.5</v>
      </c>
      <c r="F685" s="18"/>
      <c r="G685" s="18"/>
      <c r="H685" s="14"/>
      <c r="I685" s="14"/>
      <c r="J685" s="18"/>
      <c r="K685" s="14"/>
      <c r="L685" s="14"/>
    </row>
    <row r="686" spans="1:12">
      <c r="A686" s="1">
        <v>4565</v>
      </c>
      <c r="B686" s="1">
        <f t="shared" si="893"/>
        <v>-2615</v>
      </c>
      <c r="C686" s="2">
        <v>34.700000000000003</v>
      </c>
      <c r="F686" s="18"/>
      <c r="G686" s="18"/>
      <c r="H686" s="14"/>
      <c r="I686" s="14"/>
      <c r="J686" s="18"/>
      <c r="K686" s="14"/>
      <c r="L686" s="14"/>
    </row>
    <row r="687" spans="1:12">
      <c r="A687" s="1">
        <v>4555</v>
      </c>
      <c r="B687" s="1">
        <f t="shared" si="893"/>
        <v>-2605</v>
      </c>
      <c r="C687" s="2">
        <v>42.1</v>
      </c>
      <c r="F687" s="18"/>
      <c r="G687" s="18"/>
      <c r="H687" s="14"/>
      <c r="I687" s="14"/>
      <c r="J687" s="18"/>
      <c r="K687" s="14"/>
      <c r="L687" s="14"/>
    </row>
    <row r="688" spans="1:12">
      <c r="A688" s="1">
        <v>4545</v>
      </c>
      <c r="B688" s="1">
        <f t="shared" si="893"/>
        <v>-2595</v>
      </c>
      <c r="C688" s="2">
        <v>40.4</v>
      </c>
      <c r="F688" s="18"/>
      <c r="G688" s="18"/>
      <c r="H688" s="14"/>
      <c r="I688" s="14"/>
      <c r="J688" s="18"/>
      <c r="K688" s="14"/>
      <c r="L688" s="14"/>
    </row>
    <row r="689" spans="1:12">
      <c r="A689" s="1">
        <v>4535</v>
      </c>
      <c r="B689" s="1">
        <f t="shared" si="893"/>
        <v>-2585</v>
      </c>
      <c r="C689" s="2">
        <v>31.6</v>
      </c>
      <c r="F689" s="18"/>
      <c r="G689" s="18"/>
      <c r="H689" s="14"/>
      <c r="I689" s="14"/>
      <c r="J689" s="18"/>
      <c r="K689" s="14"/>
      <c r="L689" s="14"/>
    </row>
    <row r="690" spans="1:12">
      <c r="A690" s="1">
        <v>4525</v>
      </c>
      <c r="B690" s="1">
        <f t="shared" si="893"/>
        <v>-2575</v>
      </c>
      <c r="C690" s="2">
        <v>22.7</v>
      </c>
      <c r="F690" s="18"/>
      <c r="G690" s="18"/>
      <c r="H690" s="14"/>
      <c r="I690" s="14"/>
      <c r="J690" s="18"/>
      <c r="K690" s="14"/>
      <c r="L690" s="14"/>
    </row>
    <row r="691" spans="1:12">
      <c r="A691" s="1">
        <v>4515</v>
      </c>
      <c r="B691" s="1">
        <f t="shared" si="893"/>
        <v>-2565</v>
      </c>
      <c r="C691" s="2">
        <v>19.399999999999999</v>
      </c>
      <c r="F691" s="18"/>
      <c r="G691" s="18"/>
      <c r="H691" s="14"/>
      <c r="I691" s="14"/>
      <c r="J691" s="18"/>
      <c r="K691" s="14"/>
      <c r="L691" s="14"/>
    </row>
    <row r="692" spans="1:12">
      <c r="A692" s="1">
        <v>4505</v>
      </c>
      <c r="B692" s="1">
        <f t="shared" si="893"/>
        <v>-2555</v>
      </c>
      <c r="C692" s="2">
        <v>21.9</v>
      </c>
      <c r="F692" s="18"/>
      <c r="G692" s="18"/>
      <c r="H692" s="14"/>
      <c r="I692" s="14"/>
      <c r="J692" s="18"/>
      <c r="K692" s="14"/>
      <c r="L692" s="14"/>
    </row>
    <row r="693" spans="1:12">
      <c r="A693" s="1">
        <v>4495</v>
      </c>
      <c r="B693" s="1">
        <f t="shared" si="893"/>
        <v>-2545</v>
      </c>
      <c r="C693" s="2">
        <v>29.4</v>
      </c>
      <c r="F693" s="18"/>
      <c r="G693" s="18"/>
      <c r="H693" s="14"/>
      <c r="I693" s="14"/>
      <c r="J693" s="18"/>
      <c r="K693" s="14"/>
      <c r="L693" s="14"/>
    </row>
    <row r="694" spans="1:12">
      <c r="A694" s="1">
        <v>4485</v>
      </c>
      <c r="B694" s="1">
        <f t="shared" si="893"/>
        <v>-2535</v>
      </c>
      <c r="C694" s="2">
        <v>40.5</v>
      </c>
      <c r="F694" s="18"/>
      <c r="G694" s="18"/>
      <c r="H694" s="14"/>
      <c r="I694" s="14"/>
      <c r="J694" s="18"/>
      <c r="K694" s="14"/>
      <c r="L694" s="14"/>
    </row>
    <row r="695" spans="1:12">
      <c r="A695" s="1">
        <v>4475</v>
      </c>
      <c r="B695" s="1">
        <f t="shared" si="893"/>
        <v>-2525</v>
      </c>
      <c r="C695" s="2">
        <v>53.9</v>
      </c>
      <c r="F695" s="18"/>
      <c r="G695" s="18"/>
      <c r="H695" s="14"/>
      <c r="I695" s="14"/>
      <c r="J695" s="18"/>
      <c r="K695" s="14"/>
      <c r="L695" s="14"/>
    </row>
    <row r="696" spans="1:12">
      <c r="A696" s="1">
        <v>4465</v>
      </c>
      <c r="B696" s="1">
        <f t="shared" si="893"/>
        <v>-2515</v>
      </c>
      <c r="C696" s="2">
        <v>61.6</v>
      </c>
      <c r="F696" s="18"/>
      <c r="G696" s="18"/>
      <c r="H696" s="14"/>
      <c r="I696" s="14"/>
      <c r="J696" s="18"/>
      <c r="K696" s="14"/>
      <c r="L696" s="14"/>
    </row>
    <row r="697" spans="1:12">
      <c r="A697" s="1">
        <v>4455</v>
      </c>
      <c r="B697" s="1">
        <f t="shared" si="893"/>
        <v>-2505</v>
      </c>
      <c r="C697" s="2">
        <v>48.4</v>
      </c>
      <c r="F697" s="18"/>
      <c r="G697" s="18"/>
      <c r="H697" s="14"/>
      <c r="I697" s="14"/>
      <c r="J697" s="18"/>
      <c r="K697" s="14"/>
      <c r="L697" s="14"/>
    </row>
    <row r="698" spans="1:12">
      <c r="A698" s="1">
        <v>4445</v>
      </c>
      <c r="B698" s="1">
        <f t="shared" si="893"/>
        <v>-2495</v>
      </c>
      <c r="C698" s="2">
        <v>34.200000000000003</v>
      </c>
      <c r="F698" s="18"/>
      <c r="G698" s="18"/>
      <c r="H698" s="14"/>
      <c r="I698" s="14"/>
      <c r="J698" s="18"/>
      <c r="K698" s="14"/>
      <c r="L698" s="14"/>
    </row>
    <row r="699" spans="1:12">
      <c r="A699" s="1">
        <v>4435</v>
      </c>
      <c r="B699" s="1">
        <f t="shared" si="893"/>
        <v>-2485</v>
      </c>
      <c r="C699" s="2">
        <v>31.2</v>
      </c>
      <c r="F699" s="18"/>
      <c r="G699" s="18"/>
      <c r="H699" s="14"/>
      <c r="I699" s="14"/>
      <c r="J699" s="18"/>
      <c r="K699" s="14"/>
      <c r="L699" s="14"/>
    </row>
    <row r="700" spans="1:12">
      <c r="A700" s="1">
        <v>4425</v>
      </c>
      <c r="B700" s="1">
        <f t="shared" si="893"/>
        <v>-2475</v>
      </c>
      <c r="C700" s="2">
        <v>24.1</v>
      </c>
      <c r="F700" s="18"/>
      <c r="G700" s="18"/>
      <c r="H700" s="14"/>
      <c r="I700" s="14"/>
      <c r="J700" s="18"/>
      <c r="K700" s="14"/>
      <c r="L700" s="14"/>
    </row>
    <row r="701" spans="1:12">
      <c r="A701" s="1">
        <v>4415</v>
      </c>
      <c r="B701" s="1">
        <f t="shared" si="893"/>
        <v>-2465</v>
      </c>
      <c r="C701" s="2">
        <v>14.1</v>
      </c>
      <c r="F701" s="18"/>
      <c r="G701" s="18"/>
      <c r="H701" s="14"/>
      <c r="I701" s="14"/>
      <c r="J701" s="18"/>
      <c r="K701" s="14"/>
      <c r="L701" s="14"/>
    </row>
    <row r="702" spans="1:12">
      <c r="A702" s="1">
        <v>4405</v>
      </c>
      <c r="B702" s="1">
        <f t="shared" si="893"/>
        <v>-2455</v>
      </c>
      <c r="C702" s="2">
        <v>14</v>
      </c>
      <c r="F702" s="18"/>
      <c r="G702" s="18"/>
      <c r="H702" s="14"/>
      <c r="I702" s="14"/>
      <c r="J702" s="18"/>
      <c r="K702" s="14"/>
      <c r="L702" s="14"/>
    </row>
    <row r="703" spans="1:12">
      <c r="A703" s="1">
        <v>4395</v>
      </c>
      <c r="B703" s="1">
        <f t="shared" si="893"/>
        <v>-2445</v>
      </c>
      <c r="C703" s="2">
        <v>20.3</v>
      </c>
      <c r="F703" s="18"/>
      <c r="G703" s="18"/>
      <c r="H703" s="14"/>
      <c r="I703" s="14"/>
      <c r="J703" s="18"/>
      <c r="K703" s="14"/>
      <c r="L703" s="14"/>
    </row>
    <row r="704" spans="1:12">
      <c r="A704" s="1">
        <v>4385</v>
      </c>
      <c r="B704" s="1">
        <f t="shared" si="893"/>
        <v>-2435</v>
      </c>
      <c r="C704" s="2">
        <v>26</v>
      </c>
      <c r="F704" s="18"/>
      <c r="G704" s="18"/>
      <c r="H704" s="14"/>
      <c r="I704" s="14"/>
      <c r="J704" s="18"/>
      <c r="K704" s="14"/>
      <c r="L704" s="14"/>
    </row>
    <row r="705" spans="1:12">
      <c r="A705" s="1">
        <v>4375</v>
      </c>
      <c r="B705" s="1">
        <f t="shared" si="893"/>
        <v>-2425</v>
      </c>
      <c r="C705" s="2">
        <v>31.7</v>
      </c>
      <c r="F705" s="18"/>
      <c r="G705" s="18"/>
      <c r="H705" s="14"/>
      <c r="I705" s="14"/>
      <c r="J705" s="18"/>
      <c r="K705" s="14"/>
      <c r="L705" s="14"/>
    </row>
    <row r="706" spans="1:12">
      <c r="A706" s="1">
        <v>4365</v>
      </c>
      <c r="B706" s="1">
        <f t="shared" ref="B706:B769" si="894">1950-A706</f>
        <v>-2415</v>
      </c>
      <c r="C706" s="2">
        <v>33.1</v>
      </c>
      <c r="F706" s="18"/>
      <c r="G706" s="18"/>
      <c r="H706" s="14"/>
      <c r="I706" s="14"/>
      <c r="J706" s="18"/>
      <c r="K706" s="14"/>
      <c r="L706" s="14"/>
    </row>
    <row r="707" spans="1:12">
      <c r="A707" s="1">
        <v>4355</v>
      </c>
      <c r="B707" s="1">
        <f t="shared" si="894"/>
        <v>-2405</v>
      </c>
      <c r="C707" s="2">
        <v>27.5</v>
      </c>
      <c r="F707" s="18"/>
      <c r="G707" s="18"/>
      <c r="H707" s="14"/>
      <c r="I707" s="14"/>
      <c r="J707" s="18"/>
      <c r="K707" s="14"/>
      <c r="L707" s="14"/>
    </row>
    <row r="708" spans="1:12">
      <c r="A708" s="1">
        <v>4345</v>
      </c>
      <c r="B708" s="1">
        <f t="shared" si="894"/>
        <v>-2395</v>
      </c>
      <c r="C708" s="2">
        <v>27.7</v>
      </c>
      <c r="F708" s="18"/>
      <c r="G708" s="18"/>
      <c r="H708" s="14"/>
      <c r="I708" s="14"/>
      <c r="J708" s="18"/>
      <c r="K708" s="14"/>
      <c r="L708" s="14"/>
    </row>
    <row r="709" spans="1:12">
      <c r="A709" s="1">
        <v>4335</v>
      </c>
      <c r="B709" s="1">
        <f t="shared" si="894"/>
        <v>-2385</v>
      </c>
      <c r="C709" s="2">
        <v>38.799999999999997</v>
      </c>
      <c r="F709" s="18"/>
      <c r="G709" s="18"/>
      <c r="H709" s="14"/>
      <c r="I709" s="14"/>
      <c r="J709" s="18"/>
      <c r="K709" s="14"/>
      <c r="L709" s="14"/>
    </row>
    <row r="710" spans="1:12">
      <c r="A710" s="1">
        <v>4325</v>
      </c>
      <c r="B710" s="1">
        <f t="shared" si="894"/>
        <v>-2375</v>
      </c>
      <c r="C710" s="2">
        <v>49.4</v>
      </c>
      <c r="F710" s="18"/>
      <c r="G710" s="18"/>
      <c r="H710" s="14"/>
      <c r="I710" s="14"/>
      <c r="J710" s="18"/>
      <c r="K710" s="14"/>
      <c r="L710" s="14"/>
    </row>
    <row r="711" spans="1:12">
      <c r="A711" s="1">
        <v>4315</v>
      </c>
      <c r="B711" s="1">
        <f t="shared" si="894"/>
        <v>-2365</v>
      </c>
      <c r="C711" s="2">
        <v>49.5</v>
      </c>
      <c r="F711" s="18"/>
      <c r="G711" s="18"/>
      <c r="H711" s="14"/>
      <c r="I711" s="14"/>
      <c r="J711" s="18"/>
      <c r="K711" s="14"/>
      <c r="L711" s="14"/>
    </row>
    <row r="712" spans="1:12">
      <c r="A712" s="1">
        <v>4305</v>
      </c>
      <c r="B712" s="1">
        <f t="shared" si="894"/>
        <v>-2355</v>
      </c>
      <c r="C712" s="2">
        <v>42.1</v>
      </c>
      <c r="F712" s="18"/>
      <c r="G712" s="18"/>
      <c r="H712" s="14"/>
      <c r="I712" s="14"/>
      <c r="J712" s="18"/>
      <c r="K712" s="14"/>
      <c r="L712" s="14"/>
    </row>
    <row r="713" spans="1:12">
      <c r="A713" s="1">
        <v>4295</v>
      </c>
      <c r="B713" s="1">
        <f t="shared" si="894"/>
        <v>-2345</v>
      </c>
      <c r="C713" s="2">
        <v>35.9</v>
      </c>
      <c r="F713" s="18"/>
      <c r="G713" s="18"/>
      <c r="H713" s="14"/>
      <c r="I713" s="14"/>
      <c r="J713" s="18"/>
      <c r="K713" s="14"/>
      <c r="L713" s="14"/>
    </row>
    <row r="714" spans="1:12">
      <c r="A714" s="1">
        <v>4285</v>
      </c>
      <c r="B714" s="1">
        <f t="shared" si="894"/>
        <v>-2335</v>
      </c>
      <c r="C714" s="2">
        <v>37.1</v>
      </c>
      <c r="F714" s="18"/>
      <c r="G714" s="18"/>
      <c r="H714" s="14"/>
      <c r="I714" s="14"/>
      <c r="J714" s="18"/>
      <c r="K714" s="14"/>
      <c r="L714" s="14"/>
    </row>
    <row r="715" spans="1:12">
      <c r="A715" s="1">
        <v>4275</v>
      </c>
      <c r="B715" s="1">
        <f t="shared" si="894"/>
        <v>-2325</v>
      </c>
      <c r="C715" s="2">
        <v>42.5</v>
      </c>
      <c r="F715" s="18"/>
      <c r="G715" s="18"/>
      <c r="H715" s="14"/>
      <c r="I715" s="14"/>
      <c r="J715" s="18"/>
      <c r="K715" s="14"/>
      <c r="L715" s="14"/>
    </row>
    <row r="716" spans="1:12">
      <c r="A716" s="1">
        <v>4265</v>
      </c>
      <c r="B716" s="1">
        <f t="shared" si="894"/>
        <v>-2315</v>
      </c>
      <c r="C716" s="2">
        <v>43.9</v>
      </c>
      <c r="F716" s="18"/>
      <c r="G716" s="18"/>
      <c r="H716" s="14"/>
      <c r="I716" s="14"/>
      <c r="J716" s="18"/>
      <c r="K716" s="14"/>
      <c r="L716" s="14"/>
    </row>
    <row r="717" spans="1:12">
      <c r="A717" s="1">
        <v>4255</v>
      </c>
      <c r="B717" s="1">
        <f t="shared" si="894"/>
        <v>-2305</v>
      </c>
      <c r="C717" s="2">
        <v>38.9</v>
      </c>
      <c r="F717" s="18"/>
      <c r="G717" s="18"/>
      <c r="H717" s="14"/>
      <c r="I717" s="14"/>
      <c r="J717" s="18"/>
      <c r="K717" s="14"/>
      <c r="L717" s="14"/>
    </row>
    <row r="718" spans="1:12">
      <c r="A718" s="1">
        <v>4245</v>
      </c>
      <c r="B718" s="1">
        <f t="shared" si="894"/>
        <v>-2295</v>
      </c>
      <c r="C718" s="2">
        <v>31.9</v>
      </c>
      <c r="F718" s="18"/>
      <c r="G718" s="18"/>
      <c r="H718" s="14"/>
      <c r="I718" s="14"/>
      <c r="J718" s="18"/>
      <c r="K718" s="14"/>
      <c r="L718" s="14"/>
    </row>
    <row r="719" spans="1:12">
      <c r="A719" s="1">
        <v>4235</v>
      </c>
      <c r="B719" s="1">
        <f t="shared" si="894"/>
        <v>-2285</v>
      </c>
      <c r="C719" s="2">
        <v>27</v>
      </c>
      <c r="F719" s="18"/>
      <c r="G719" s="18"/>
      <c r="H719" s="14"/>
      <c r="I719" s="14"/>
      <c r="J719" s="18"/>
      <c r="K719" s="14"/>
      <c r="L719" s="14"/>
    </row>
    <row r="720" spans="1:12">
      <c r="A720" s="1">
        <v>4225</v>
      </c>
      <c r="B720" s="1">
        <f t="shared" si="894"/>
        <v>-2275</v>
      </c>
      <c r="C720" s="2">
        <v>27</v>
      </c>
      <c r="F720" s="18"/>
      <c r="G720" s="18"/>
      <c r="H720" s="14"/>
      <c r="I720" s="14"/>
      <c r="J720" s="18"/>
      <c r="K720" s="14"/>
      <c r="L720" s="14"/>
    </row>
    <row r="721" spans="1:12">
      <c r="A721" s="1">
        <v>4215</v>
      </c>
      <c r="B721" s="1">
        <f t="shared" si="894"/>
        <v>-2265</v>
      </c>
      <c r="C721" s="2">
        <v>35.200000000000003</v>
      </c>
      <c r="F721" s="18"/>
      <c r="G721" s="18"/>
      <c r="H721" s="14"/>
      <c r="I721" s="14"/>
      <c r="J721" s="18"/>
      <c r="K721" s="14"/>
      <c r="L721" s="14"/>
    </row>
    <row r="722" spans="1:12">
      <c r="A722" s="1">
        <v>4205</v>
      </c>
      <c r="B722" s="1">
        <f t="shared" si="894"/>
        <v>-2255</v>
      </c>
      <c r="C722" s="2">
        <v>49.7</v>
      </c>
      <c r="F722" s="18"/>
      <c r="G722" s="18"/>
      <c r="H722" s="14"/>
      <c r="I722" s="14"/>
      <c r="J722" s="18"/>
      <c r="K722" s="14"/>
      <c r="L722" s="14"/>
    </row>
    <row r="723" spans="1:12">
      <c r="A723" s="1">
        <v>4195</v>
      </c>
      <c r="B723" s="1">
        <f t="shared" si="894"/>
        <v>-2245</v>
      </c>
      <c r="C723" s="2">
        <v>55.1</v>
      </c>
      <c r="F723" s="18"/>
      <c r="G723" s="18"/>
      <c r="H723" s="14"/>
      <c r="I723" s="14"/>
      <c r="J723" s="18"/>
      <c r="K723" s="14"/>
      <c r="L723" s="14"/>
    </row>
    <row r="724" spans="1:12">
      <c r="A724" s="1">
        <v>4185</v>
      </c>
      <c r="B724" s="1">
        <f t="shared" si="894"/>
        <v>-2235</v>
      </c>
      <c r="C724" s="2">
        <v>48.7</v>
      </c>
      <c r="F724" s="18"/>
      <c r="G724" s="18"/>
      <c r="H724" s="14"/>
      <c r="I724" s="14"/>
      <c r="J724" s="18"/>
      <c r="K724" s="14"/>
      <c r="L724" s="14"/>
    </row>
    <row r="725" spans="1:12">
      <c r="A725" s="1">
        <v>4175</v>
      </c>
      <c r="B725" s="1">
        <f t="shared" si="894"/>
        <v>-2225</v>
      </c>
      <c r="C725" s="2">
        <v>49.7</v>
      </c>
      <c r="F725" s="18"/>
      <c r="G725" s="18"/>
      <c r="H725" s="14"/>
      <c r="I725" s="14"/>
      <c r="J725" s="18"/>
      <c r="K725" s="14"/>
      <c r="L725" s="14"/>
    </row>
    <row r="726" spans="1:12">
      <c r="A726" s="1">
        <v>4165</v>
      </c>
      <c r="B726" s="1">
        <f t="shared" si="894"/>
        <v>-2215</v>
      </c>
      <c r="C726" s="2">
        <v>47.4</v>
      </c>
      <c r="F726" s="18"/>
      <c r="G726" s="18"/>
      <c r="H726" s="14"/>
      <c r="I726" s="14"/>
      <c r="J726" s="18"/>
      <c r="K726" s="14"/>
      <c r="L726" s="14"/>
    </row>
    <row r="727" spans="1:12">
      <c r="A727" s="1">
        <v>4155</v>
      </c>
      <c r="B727" s="1">
        <f t="shared" si="894"/>
        <v>-2205</v>
      </c>
      <c r="C727" s="2">
        <v>31.9</v>
      </c>
      <c r="F727" s="18"/>
      <c r="G727" s="18"/>
      <c r="H727" s="14"/>
      <c r="I727" s="14"/>
      <c r="J727" s="18"/>
      <c r="K727" s="14"/>
      <c r="L727" s="14"/>
    </row>
    <row r="728" spans="1:12">
      <c r="A728" s="1">
        <v>4145</v>
      </c>
      <c r="B728" s="1">
        <f t="shared" si="894"/>
        <v>-2195</v>
      </c>
      <c r="C728" s="2">
        <v>24.5</v>
      </c>
      <c r="F728" s="18"/>
      <c r="G728" s="18"/>
      <c r="H728" s="14"/>
      <c r="I728" s="14"/>
      <c r="J728" s="18"/>
      <c r="K728" s="14"/>
      <c r="L728" s="14"/>
    </row>
    <row r="729" spans="1:12">
      <c r="A729" s="1">
        <v>4135</v>
      </c>
      <c r="B729" s="1">
        <f t="shared" si="894"/>
        <v>-2185</v>
      </c>
      <c r="C729" s="2">
        <v>31.4</v>
      </c>
      <c r="F729" s="18"/>
      <c r="G729" s="18"/>
      <c r="H729" s="14"/>
      <c r="I729" s="14"/>
      <c r="J729" s="18"/>
      <c r="K729" s="14"/>
      <c r="L729" s="14"/>
    </row>
    <row r="730" spans="1:12">
      <c r="A730" s="1">
        <v>4125</v>
      </c>
      <c r="B730" s="1">
        <f t="shared" si="894"/>
        <v>-2175</v>
      </c>
      <c r="C730" s="2">
        <v>44.2</v>
      </c>
      <c r="F730" s="18"/>
      <c r="G730" s="18"/>
      <c r="H730" s="14"/>
      <c r="I730" s="14"/>
      <c r="J730" s="18"/>
      <c r="K730" s="14"/>
      <c r="L730" s="14"/>
    </row>
    <row r="731" spans="1:12">
      <c r="A731" s="1">
        <v>4115</v>
      </c>
      <c r="B731" s="1">
        <f t="shared" si="894"/>
        <v>-2165</v>
      </c>
      <c r="C731" s="2">
        <v>54</v>
      </c>
      <c r="F731" s="18"/>
      <c r="G731" s="18"/>
      <c r="H731" s="14"/>
      <c r="I731" s="14"/>
      <c r="J731" s="18"/>
      <c r="K731" s="14"/>
      <c r="L731" s="14"/>
    </row>
    <row r="732" spans="1:12">
      <c r="A732" s="1">
        <v>4105</v>
      </c>
      <c r="B732" s="1">
        <f t="shared" si="894"/>
        <v>-2155</v>
      </c>
      <c r="C732" s="2">
        <v>49.1</v>
      </c>
      <c r="F732" s="18"/>
      <c r="G732" s="18"/>
      <c r="H732" s="14"/>
      <c r="I732" s="14"/>
      <c r="J732" s="18"/>
      <c r="K732" s="14"/>
      <c r="L732" s="14"/>
    </row>
    <row r="733" spans="1:12">
      <c r="A733" s="1">
        <v>4095</v>
      </c>
      <c r="B733" s="1">
        <f t="shared" si="894"/>
        <v>-2145</v>
      </c>
      <c r="C733" s="2">
        <v>32.5</v>
      </c>
      <c r="F733" s="18"/>
      <c r="G733" s="18"/>
      <c r="H733" s="14"/>
      <c r="I733" s="14"/>
      <c r="J733" s="18"/>
      <c r="K733" s="14"/>
      <c r="L733" s="14"/>
    </row>
    <row r="734" spans="1:12">
      <c r="A734" s="1">
        <v>4085</v>
      </c>
      <c r="B734" s="1">
        <f t="shared" si="894"/>
        <v>-2135</v>
      </c>
      <c r="C734" s="2">
        <v>22.9</v>
      </c>
      <c r="F734" s="18"/>
      <c r="G734" s="18"/>
      <c r="H734" s="14"/>
      <c r="I734" s="14"/>
      <c r="J734" s="18"/>
      <c r="K734" s="14"/>
      <c r="L734" s="14"/>
    </row>
    <row r="735" spans="1:12">
      <c r="A735" s="1">
        <v>4075</v>
      </c>
      <c r="B735" s="1">
        <f t="shared" si="894"/>
        <v>-2125</v>
      </c>
      <c r="C735" s="2">
        <v>23.2</v>
      </c>
      <c r="F735" s="18"/>
      <c r="G735" s="18"/>
      <c r="H735" s="14"/>
      <c r="I735" s="14"/>
      <c r="J735" s="18"/>
      <c r="K735" s="14"/>
      <c r="L735" s="14"/>
    </row>
    <row r="736" spans="1:12">
      <c r="A736" s="1">
        <v>4065</v>
      </c>
      <c r="B736" s="1">
        <f t="shared" si="894"/>
        <v>-2115</v>
      </c>
      <c r="C736" s="2">
        <v>27.3</v>
      </c>
      <c r="F736" s="18"/>
      <c r="G736" s="18"/>
      <c r="H736" s="14"/>
      <c r="I736" s="14"/>
      <c r="J736" s="18"/>
      <c r="K736" s="14"/>
      <c r="L736" s="14"/>
    </row>
    <row r="737" spans="1:12">
      <c r="A737" s="1">
        <v>4055</v>
      </c>
      <c r="B737" s="1">
        <f t="shared" si="894"/>
        <v>-2105</v>
      </c>
      <c r="C737" s="2">
        <v>35.1</v>
      </c>
      <c r="F737" s="18"/>
      <c r="G737" s="18"/>
      <c r="H737" s="14"/>
      <c r="I737" s="14"/>
      <c r="J737" s="18"/>
      <c r="K737" s="14"/>
      <c r="L737" s="14"/>
    </row>
    <row r="738" spans="1:12">
      <c r="A738" s="1">
        <v>4045</v>
      </c>
      <c r="B738" s="1">
        <f t="shared" si="894"/>
        <v>-2095</v>
      </c>
      <c r="C738" s="2">
        <v>46.9</v>
      </c>
      <c r="F738" s="18"/>
      <c r="G738" s="18"/>
      <c r="H738" s="14"/>
      <c r="I738" s="14"/>
      <c r="J738" s="18"/>
      <c r="K738" s="14"/>
      <c r="L738" s="14"/>
    </row>
    <row r="739" spans="1:12">
      <c r="A739" s="1">
        <v>4035</v>
      </c>
      <c r="B739" s="1">
        <f t="shared" si="894"/>
        <v>-2085</v>
      </c>
      <c r="C739" s="2">
        <v>59.4</v>
      </c>
      <c r="F739" s="18"/>
      <c r="G739" s="18"/>
      <c r="H739" s="14"/>
      <c r="I739" s="14"/>
      <c r="J739" s="18"/>
      <c r="K739" s="14"/>
      <c r="L739" s="14"/>
    </row>
    <row r="740" spans="1:12">
      <c r="A740" s="1">
        <v>4025</v>
      </c>
      <c r="B740" s="1">
        <f t="shared" si="894"/>
        <v>-2075</v>
      </c>
      <c r="C740" s="2">
        <v>64.900000000000006</v>
      </c>
      <c r="F740" s="18"/>
      <c r="G740" s="18"/>
      <c r="H740" s="14"/>
      <c r="I740" s="14"/>
      <c r="J740" s="18"/>
      <c r="K740" s="14"/>
      <c r="L740" s="14"/>
    </row>
    <row r="741" spans="1:12">
      <c r="A741" s="1">
        <v>4015</v>
      </c>
      <c r="B741" s="1">
        <f t="shared" si="894"/>
        <v>-2065</v>
      </c>
      <c r="C741" s="2">
        <v>60.4</v>
      </c>
      <c r="F741" s="18"/>
      <c r="G741" s="18"/>
      <c r="H741" s="14"/>
      <c r="I741" s="14"/>
      <c r="J741" s="18"/>
      <c r="K741" s="14"/>
      <c r="L741" s="14"/>
    </row>
    <row r="742" spans="1:12">
      <c r="A742" s="1">
        <v>4005</v>
      </c>
      <c r="B742" s="1">
        <f t="shared" si="894"/>
        <v>-2055</v>
      </c>
      <c r="C742" s="2">
        <v>54.3</v>
      </c>
      <c r="F742" s="18"/>
      <c r="G742" s="18"/>
      <c r="H742" s="14"/>
      <c r="I742" s="14"/>
      <c r="J742" s="18"/>
      <c r="K742" s="14"/>
      <c r="L742" s="14"/>
    </row>
    <row r="743" spans="1:12">
      <c r="A743" s="1">
        <v>3995</v>
      </c>
      <c r="B743" s="1">
        <f t="shared" si="894"/>
        <v>-2045</v>
      </c>
      <c r="C743" s="2">
        <v>43.7</v>
      </c>
      <c r="F743" s="18"/>
      <c r="G743" s="18"/>
      <c r="H743" s="14"/>
      <c r="I743" s="14"/>
      <c r="J743" s="18"/>
      <c r="K743" s="14"/>
      <c r="L743" s="14"/>
    </row>
    <row r="744" spans="1:12">
      <c r="A744" s="1">
        <v>3985</v>
      </c>
      <c r="B744" s="1">
        <f t="shared" si="894"/>
        <v>-2035</v>
      </c>
      <c r="C744" s="2">
        <v>32.299999999999997</v>
      </c>
      <c r="F744" s="18"/>
      <c r="G744" s="18"/>
      <c r="H744" s="14"/>
      <c r="I744" s="14"/>
      <c r="J744" s="18"/>
      <c r="K744" s="14"/>
      <c r="L744" s="14"/>
    </row>
    <row r="745" spans="1:12">
      <c r="A745" s="1">
        <v>3975</v>
      </c>
      <c r="B745" s="1">
        <f t="shared" si="894"/>
        <v>-2025</v>
      </c>
      <c r="C745" s="2">
        <v>28</v>
      </c>
      <c r="F745" s="18"/>
      <c r="G745" s="18"/>
      <c r="H745" s="14"/>
      <c r="I745" s="14"/>
      <c r="J745" s="18"/>
      <c r="K745" s="14"/>
      <c r="L745" s="14"/>
    </row>
    <row r="746" spans="1:12">
      <c r="A746" s="1">
        <v>3965</v>
      </c>
      <c r="B746" s="1">
        <f t="shared" si="894"/>
        <v>-2015</v>
      </c>
      <c r="C746" s="2">
        <v>30.4</v>
      </c>
      <c r="F746" s="18"/>
      <c r="G746" s="18"/>
      <c r="H746" s="14"/>
      <c r="I746" s="14"/>
      <c r="J746" s="18"/>
      <c r="K746" s="14"/>
      <c r="L746" s="14"/>
    </row>
    <row r="747" spans="1:12">
      <c r="A747" s="1">
        <v>3955</v>
      </c>
      <c r="B747" s="1">
        <f t="shared" si="894"/>
        <v>-2005</v>
      </c>
      <c r="C747" s="2">
        <v>41.8</v>
      </c>
      <c r="F747" s="18"/>
      <c r="G747" s="18"/>
      <c r="H747" s="14"/>
      <c r="I747" s="14"/>
      <c r="J747" s="18"/>
      <c r="K747" s="14"/>
      <c r="L747" s="14"/>
    </row>
    <row r="748" spans="1:12">
      <c r="A748" s="1">
        <v>3945</v>
      </c>
      <c r="B748" s="1">
        <f t="shared" si="894"/>
        <v>-1995</v>
      </c>
      <c r="C748" s="2">
        <v>54.1</v>
      </c>
      <c r="F748" s="18"/>
      <c r="G748" s="18"/>
      <c r="H748" s="14"/>
      <c r="I748" s="14"/>
      <c r="J748" s="18"/>
      <c r="K748" s="14"/>
      <c r="L748" s="14"/>
    </row>
    <row r="749" spans="1:12">
      <c r="A749" s="1">
        <v>3935</v>
      </c>
      <c r="B749" s="1">
        <f t="shared" si="894"/>
        <v>-1985</v>
      </c>
      <c r="C749" s="2">
        <v>47.9</v>
      </c>
      <c r="F749" s="18"/>
      <c r="G749" s="18"/>
      <c r="H749" s="14"/>
      <c r="I749" s="14"/>
      <c r="J749" s="18"/>
      <c r="K749" s="14"/>
      <c r="L749" s="14"/>
    </row>
    <row r="750" spans="1:12">
      <c r="A750" s="1">
        <v>3925</v>
      </c>
      <c r="B750" s="1">
        <f t="shared" si="894"/>
        <v>-1975</v>
      </c>
      <c r="C750" s="2">
        <v>39.4</v>
      </c>
      <c r="F750" s="18"/>
      <c r="G750" s="18"/>
      <c r="H750" s="14"/>
      <c r="I750" s="14"/>
      <c r="J750" s="18"/>
      <c r="K750" s="14"/>
      <c r="L750" s="14"/>
    </row>
    <row r="751" spans="1:12">
      <c r="A751" s="1">
        <v>3915</v>
      </c>
      <c r="B751" s="1">
        <f t="shared" si="894"/>
        <v>-1965</v>
      </c>
      <c r="C751" s="2">
        <v>40.6</v>
      </c>
      <c r="F751" s="18"/>
      <c r="G751" s="18"/>
      <c r="H751" s="14"/>
      <c r="I751" s="14"/>
      <c r="J751" s="18"/>
      <c r="K751" s="14"/>
      <c r="L751" s="14"/>
    </row>
    <row r="752" spans="1:12">
      <c r="A752" s="1">
        <v>3905</v>
      </c>
      <c r="B752" s="1">
        <f t="shared" si="894"/>
        <v>-1955</v>
      </c>
      <c r="C752" s="2">
        <v>39.700000000000003</v>
      </c>
      <c r="F752" s="18"/>
      <c r="G752" s="18"/>
      <c r="H752" s="14"/>
      <c r="I752" s="14"/>
      <c r="J752" s="18"/>
      <c r="K752" s="14"/>
      <c r="L752" s="14"/>
    </row>
    <row r="753" spans="1:12">
      <c r="A753" s="1">
        <v>3895</v>
      </c>
      <c r="B753" s="1">
        <f t="shared" si="894"/>
        <v>-1945</v>
      </c>
      <c r="C753" s="2">
        <v>36.4</v>
      </c>
      <c r="F753" s="18"/>
      <c r="G753" s="18"/>
      <c r="H753" s="14"/>
      <c r="I753" s="14"/>
      <c r="J753" s="18"/>
      <c r="K753" s="14"/>
      <c r="L753" s="14"/>
    </row>
    <row r="754" spans="1:12">
      <c r="A754" s="1">
        <v>3885</v>
      </c>
      <c r="B754" s="1">
        <f t="shared" si="894"/>
        <v>-1935</v>
      </c>
      <c r="C754" s="2">
        <v>36.5</v>
      </c>
      <c r="F754" s="18"/>
      <c r="G754" s="18"/>
      <c r="H754" s="14"/>
      <c r="I754" s="14"/>
      <c r="J754" s="18"/>
      <c r="K754" s="14"/>
      <c r="L754" s="14"/>
    </row>
    <row r="755" spans="1:12">
      <c r="A755" s="1">
        <v>3875</v>
      </c>
      <c r="B755" s="1">
        <f t="shared" si="894"/>
        <v>-1925</v>
      </c>
      <c r="C755" s="2">
        <v>36.9</v>
      </c>
      <c r="F755" s="18"/>
      <c r="G755" s="18"/>
      <c r="H755" s="14"/>
      <c r="I755" s="14"/>
      <c r="J755" s="18"/>
      <c r="K755" s="14"/>
      <c r="L755" s="14"/>
    </row>
    <row r="756" spans="1:12">
      <c r="A756" s="1">
        <v>3865</v>
      </c>
      <c r="B756" s="1">
        <f t="shared" si="894"/>
        <v>-1915</v>
      </c>
      <c r="C756" s="2">
        <v>37.299999999999997</v>
      </c>
      <c r="F756" s="18"/>
      <c r="G756" s="18"/>
      <c r="H756" s="14"/>
      <c r="I756" s="14"/>
      <c r="J756" s="18"/>
      <c r="K756" s="14"/>
      <c r="L756" s="14"/>
    </row>
    <row r="757" spans="1:12">
      <c r="A757" s="1">
        <v>3855</v>
      </c>
      <c r="B757" s="1">
        <f t="shared" si="894"/>
        <v>-1905</v>
      </c>
      <c r="C757" s="2">
        <v>40.4</v>
      </c>
      <c r="F757" s="18"/>
      <c r="G757" s="18"/>
      <c r="H757" s="14"/>
      <c r="I757" s="14"/>
      <c r="J757" s="18"/>
      <c r="K757" s="14"/>
      <c r="L757" s="14"/>
    </row>
    <row r="758" spans="1:12">
      <c r="A758" s="1">
        <v>3845</v>
      </c>
      <c r="B758" s="1">
        <f t="shared" si="894"/>
        <v>-1895</v>
      </c>
      <c r="C758" s="2">
        <v>36.6</v>
      </c>
      <c r="F758" s="18"/>
      <c r="G758" s="18"/>
      <c r="H758" s="14"/>
      <c r="I758" s="14"/>
      <c r="J758" s="18"/>
      <c r="K758" s="14"/>
      <c r="L758" s="14"/>
    </row>
    <row r="759" spans="1:12">
      <c r="A759" s="1">
        <v>3835</v>
      </c>
      <c r="B759" s="1">
        <f t="shared" si="894"/>
        <v>-1885</v>
      </c>
      <c r="C759" s="2">
        <v>24.1</v>
      </c>
      <c r="F759" s="18"/>
      <c r="G759" s="18"/>
      <c r="H759" s="14"/>
      <c r="I759" s="14"/>
      <c r="J759" s="18"/>
      <c r="K759" s="14"/>
      <c r="L759" s="14"/>
    </row>
    <row r="760" spans="1:12">
      <c r="A760" s="1">
        <v>3825</v>
      </c>
      <c r="B760" s="1">
        <f t="shared" si="894"/>
        <v>-1875</v>
      </c>
      <c r="C760" s="2">
        <v>17.5</v>
      </c>
      <c r="F760" s="18"/>
      <c r="G760" s="18"/>
      <c r="H760" s="14"/>
      <c r="I760" s="14"/>
      <c r="J760" s="18"/>
      <c r="K760" s="14"/>
      <c r="L760" s="14"/>
    </row>
    <row r="761" spans="1:12">
      <c r="A761" s="1">
        <v>3815</v>
      </c>
      <c r="B761" s="1">
        <f t="shared" si="894"/>
        <v>-1865</v>
      </c>
      <c r="C761" s="2">
        <v>19.399999999999999</v>
      </c>
      <c r="F761" s="18"/>
      <c r="G761" s="18"/>
      <c r="H761" s="14"/>
      <c r="I761" s="14"/>
      <c r="J761" s="18"/>
      <c r="K761" s="14"/>
      <c r="L761" s="14"/>
    </row>
    <row r="762" spans="1:12">
      <c r="A762" s="1">
        <v>3805</v>
      </c>
      <c r="B762" s="1">
        <f t="shared" si="894"/>
        <v>-1855</v>
      </c>
      <c r="C762" s="2">
        <v>29.4</v>
      </c>
      <c r="F762" s="18"/>
      <c r="G762" s="18"/>
      <c r="H762" s="14"/>
      <c r="I762" s="14"/>
      <c r="J762" s="18"/>
      <c r="K762" s="14"/>
      <c r="L762" s="14"/>
    </row>
    <row r="763" spans="1:12">
      <c r="A763" s="1">
        <v>3795</v>
      </c>
      <c r="B763" s="1">
        <f t="shared" si="894"/>
        <v>-1845</v>
      </c>
      <c r="C763" s="2">
        <v>48.2</v>
      </c>
      <c r="F763" s="18"/>
      <c r="G763" s="18"/>
      <c r="H763" s="14"/>
      <c r="I763" s="14"/>
      <c r="J763" s="18"/>
      <c r="K763" s="14"/>
      <c r="L763" s="14"/>
    </row>
    <row r="764" spans="1:12">
      <c r="A764" s="1">
        <v>3785</v>
      </c>
      <c r="B764" s="1">
        <f t="shared" si="894"/>
        <v>-1835</v>
      </c>
      <c r="C764" s="2">
        <v>54.7</v>
      </c>
      <c r="F764" s="18"/>
      <c r="G764" s="18"/>
      <c r="H764" s="14"/>
      <c r="I764" s="14"/>
      <c r="J764" s="18"/>
      <c r="K764" s="14"/>
      <c r="L764" s="14"/>
    </row>
    <row r="765" spans="1:12">
      <c r="A765" s="1">
        <v>3775</v>
      </c>
      <c r="B765" s="1">
        <f t="shared" si="894"/>
        <v>-1825</v>
      </c>
      <c r="C765" s="2">
        <v>43.4</v>
      </c>
      <c r="F765" s="18"/>
      <c r="G765" s="18"/>
      <c r="H765" s="14"/>
      <c r="I765" s="14"/>
      <c r="J765" s="18"/>
      <c r="K765" s="14"/>
      <c r="L765" s="14"/>
    </row>
    <row r="766" spans="1:12">
      <c r="A766" s="1">
        <v>3765</v>
      </c>
      <c r="B766" s="1">
        <f t="shared" si="894"/>
        <v>-1815</v>
      </c>
      <c r="C766" s="2">
        <v>40.200000000000003</v>
      </c>
      <c r="F766" s="18"/>
      <c r="G766" s="18"/>
      <c r="H766" s="14"/>
      <c r="I766" s="14"/>
      <c r="J766" s="18"/>
      <c r="K766" s="14"/>
      <c r="L766" s="14"/>
    </row>
    <row r="767" spans="1:12">
      <c r="A767" s="1">
        <v>3755</v>
      </c>
      <c r="B767" s="1">
        <f t="shared" si="894"/>
        <v>-1805</v>
      </c>
      <c r="C767" s="2">
        <v>49.1</v>
      </c>
      <c r="F767" s="18"/>
      <c r="G767" s="18"/>
      <c r="H767" s="14"/>
      <c r="I767" s="14"/>
      <c r="J767" s="18"/>
      <c r="K767" s="14"/>
      <c r="L767" s="14"/>
    </row>
    <row r="768" spans="1:12">
      <c r="A768" s="1">
        <v>3745</v>
      </c>
      <c r="B768" s="1">
        <f t="shared" si="894"/>
        <v>-1795</v>
      </c>
      <c r="C768" s="2">
        <v>58.8</v>
      </c>
      <c r="F768" s="18"/>
      <c r="G768" s="18"/>
      <c r="H768" s="14"/>
      <c r="I768" s="14"/>
      <c r="J768" s="18"/>
      <c r="K768" s="14"/>
      <c r="L768" s="14"/>
    </row>
    <row r="769" spans="1:12">
      <c r="A769" s="1">
        <v>3735</v>
      </c>
      <c r="B769" s="1">
        <f t="shared" si="894"/>
        <v>-1785</v>
      </c>
      <c r="C769" s="2">
        <v>51</v>
      </c>
      <c r="F769" s="18"/>
      <c r="G769" s="18"/>
      <c r="H769" s="14"/>
      <c r="I769" s="14"/>
      <c r="J769" s="18"/>
      <c r="K769" s="14"/>
      <c r="L769" s="14"/>
    </row>
    <row r="770" spans="1:12">
      <c r="A770" s="1">
        <v>3725</v>
      </c>
      <c r="B770" s="1">
        <f t="shared" ref="B770:B833" si="895">1950-A770</f>
        <v>-1775</v>
      </c>
      <c r="C770" s="2">
        <v>38.799999999999997</v>
      </c>
      <c r="F770" s="18"/>
      <c r="G770" s="18"/>
      <c r="H770" s="14"/>
      <c r="I770" s="14"/>
      <c r="J770" s="18"/>
      <c r="K770" s="14"/>
      <c r="L770" s="14"/>
    </row>
    <row r="771" spans="1:12">
      <c r="A771" s="1">
        <v>3715</v>
      </c>
      <c r="B771" s="1">
        <f t="shared" si="895"/>
        <v>-1765</v>
      </c>
      <c r="C771" s="2">
        <v>38.1</v>
      </c>
      <c r="F771" s="18"/>
      <c r="G771" s="18"/>
      <c r="H771" s="14"/>
      <c r="I771" s="14"/>
      <c r="J771" s="18"/>
      <c r="K771" s="14"/>
      <c r="L771" s="14"/>
    </row>
    <row r="772" spans="1:12">
      <c r="A772" s="1">
        <v>3705</v>
      </c>
      <c r="B772" s="1">
        <f t="shared" si="895"/>
        <v>-1755</v>
      </c>
      <c r="C772" s="2">
        <v>36.6</v>
      </c>
      <c r="F772" s="18"/>
      <c r="G772" s="18"/>
      <c r="H772" s="14"/>
      <c r="I772" s="14"/>
      <c r="J772" s="18"/>
      <c r="K772" s="14"/>
      <c r="L772" s="14"/>
    </row>
    <row r="773" spans="1:12">
      <c r="A773" s="1">
        <v>3695</v>
      </c>
      <c r="B773" s="1">
        <f t="shared" si="895"/>
        <v>-1745</v>
      </c>
      <c r="C773" s="2">
        <v>26.3</v>
      </c>
      <c r="F773" s="18"/>
      <c r="G773" s="18"/>
      <c r="H773" s="14"/>
      <c r="I773" s="14"/>
      <c r="J773" s="18"/>
      <c r="K773" s="14"/>
      <c r="L773" s="14"/>
    </row>
    <row r="774" spans="1:12">
      <c r="A774" s="1">
        <v>3685</v>
      </c>
      <c r="B774" s="1">
        <f t="shared" si="895"/>
        <v>-1735</v>
      </c>
      <c r="C774" s="2">
        <v>21.3</v>
      </c>
      <c r="F774" s="18"/>
      <c r="G774" s="18"/>
      <c r="H774" s="14"/>
      <c r="I774" s="14"/>
      <c r="J774" s="18"/>
      <c r="K774" s="14"/>
      <c r="L774" s="14"/>
    </row>
    <row r="775" spans="1:12">
      <c r="A775" s="1">
        <v>3675</v>
      </c>
      <c r="B775" s="1">
        <f t="shared" si="895"/>
        <v>-1725</v>
      </c>
      <c r="C775" s="2">
        <v>29.5</v>
      </c>
      <c r="F775" s="18"/>
      <c r="G775" s="18"/>
      <c r="H775" s="14"/>
      <c r="I775" s="14"/>
      <c r="J775" s="18"/>
      <c r="K775" s="14"/>
      <c r="L775" s="14"/>
    </row>
    <row r="776" spans="1:12">
      <c r="A776" s="1">
        <v>3665</v>
      </c>
      <c r="B776" s="1">
        <f t="shared" si="895"/>
        <v>-1715</v>
      </c>
      <c r="C776" s="2">
        <v>43.2</v>
      </c>
      <c r="F776" s="18"/>
      <c r="G776" s="18"/>
      <c r="H776" s="14"/>
      <c r="I776" s="14"/>
      <c r="J776" s="18"/>
      <c r="K776" s="14"/>
      <c r="L776" s="14"/>
    </row>
    <row r="777" spans="1:12">
      <c r="A777" s="1">
        <v>3655</v>
      </c>
      <c r="B777" s="1">
        <f t="shared" si="895"/>
        <v>-1705</v>
      </c>
      <c r="C777" s="2">
        <v>45.1</v>
      </c>
      <c r="F777" s="18"/>
      <c r="G777" s="18"/>
      <c r="H777" s="14"/>
      <c r="I777" s="14"/>
      <c r="J777" s="18"/>
      <c r="K777" s="14"/>
      <c r="L777" s="14"/>
    </row>
    <row r="778" spans="1:12">
      <c r="A778" s="1">
        <v>3645</v>
      </c>
      <c r="B778" s="1">
        <f t="shared" si="895"/>
        <v>-1695</v>
      </c>
      <c r="C778" s="2">
        <v>29.7</v>
      </c>
      <c r="F778" s="18"/>
      <c r="G778" s="18"/>
      <c r="H778" s="14"/>
      <c r="I778" s="14"/>
      <c r="J778" s="18"/>
      <c r="K778" s="14"/>
      <c r="L778" s="14"/>
    </row>
    <row r="779" spans="1:12">
      <c r="A779" s="1">
        <v>3635</v>
      </c>
      <c r="B779" s="1">
        <f t="shared" si="895"/>
        <v>-1685</v>
      </c>
      <c r="C779" s="2">
        <v>18.399999999999999</v>
      </c>
      <c r="F779" s="18"/>
      <c r="G779" s="18"/>
      <c r="H779" s="14"/>
      <c r="I779" s="14"/>
      <c r="J779" s="18"/>
      <c r="K779" s="14"/>
      <c r="L779" s="14"/>
    </row>
    <row r="780" spans="1:12">
      <c r="A780" s="1">
        <v>3625</v>
      </c>
      <c r="B780" s="1">
        <f t="shared" si="895"/>
        <v>-1675</v>
      </c>
      <c r="C780" s="2">
        <v>22.7</v>
      </c>
      <c r="F780" s="18"/>
      <c r="G780" s="18"/>
      <c r="H780" s="14"/>
      <c r="I780" s="14"/>
      <c r="J780" s="18"/>
      <c r="K780" s="14"/>
      <c r="L780" s="14"/>
    </row>
    <row r="781" spans="1:12">
      <c r="A781" s="1">
        <v>3615</v>
      </c>
      <c r="B781" s="1">
        <f t="shared" si="895"/>
        <v>-1665</v>
      </c>
      <c r="C781" s="2">
        <v>31.7</v>
      </c>
      <c r="F781" s="18"/>
      <c r="G781" s="18"/>
      <c r="H781" s="14"/>
      <c r="I781" s="14"/>
      <c r="J781" s="18"/>
      <c r="K781" s="14"/>
      <c r="L781" s="14"/>
    </row>
    <row r="782" spans="1:12">
      <c r="A782" s="1">
        <v>3605</v>
      </c>
      <c r="B782" s="1">
        <f t="shared" si="895"/>
        <v>-1655</v>
      </c>
      <c r="C782" s="2">
        <v>36.200000000000003</v>
      </c>
      <c r="F782" s="18"/>
      <c r="G782" s="18"/>
      <c r="H782" s="14"/>
      <c r="I782" s="14"/>
      <c r="J782" s="18"/>
      <c r="K782" s="14"/>
      <c r="L782" s="14"/>
    </row>
    <row r="783" spans="1:12">
      <c r="A783" s="1">
        <v>3595</v>
      </c>
      <c r="B783" s="1">
        <f t="shared" si="895"/>
        <v>-1645</v>
      </c>
      <c r="C783" s="2">
        <v>37.200000000000003</v>
      </c>
      <c r="F783" s="18"/>
      <c r="G783" s="18"/>
      <c r="H783" s="14"/>
      <c r="I783" s="14"/>
      <c r="J783" s="18"/>
      <c r="K783" s="14"/>
      <c r="L783" s="14"/>
    </row>
    <row r="784" spans="1:12">
      <c r="A784" s="1">
        <v>3585</v>
      </c>
      <c r="B784" s="1">
        <f t="shared" si="895"/>
        <v>-1635</v>
      </c>
      <c r="C784" s="2">
        <v>33.200000000000003</v>
      </c>
      <c r="F784" s="18"/>
      <c r="G784" s="18"/>
      <c r="H784" s="14"/>
      <c r="I784" s="14"/>
      <c r="J784" s="18"/>
      <c r="K784" s="14"/>
      <c r="L784" s="14"/>
    </row>
    <row r="785" spans="1:12">
      <c r="A785" s="1">
        <v>3575</v>
      </c>
      <c r="B785" s="1">
        <f t="shared" si="895"/>
        <v>-1625</v>
      </c>
      <c r="C785" s="2">
        <v>28.5</v>
      </c>
      <c r="F785" s="18"/>
      <c r="G785" s="18"/>
      <c r="H785" s="14"/>
      <c r="I785" s="14"/>
      <c r="J785" s="18"/>
      <c r="K785" s="14"/>
      <c r="L785" s="14"/>
    </row>
    <row r="786" spans="1:12">
      <c r="A786" s="1">
        <v>3565</v>
      </c>
      <c r="B786" s="1">
        <f t="shared" si="895"/>
        <v>-1615</v>
      </c>
      <c r="C786" s="2">
        <v>25.5</v>
      </c>
      <c r="F786" s="18"/>
      <c r="G786" s="18"/>
      <c r="H786" s="14"/>
      <c r="I786" s="14"/>
      <c r="J786" s="18"/>
      <c r="K786" s="14"/>
      <c r="L786" s="14"/>
    </row>
    <row r="787" spans="1:12">
      <c r="A787" s="1">
        <v>3555</v>
      </c>
      <c r="B787" s="1">
        <f t="shared" si="895"/>
        <v>-1605</v>
      </c>
      <c r="C787" s="2">
        <v>23.8</v>
      </c>
      <c r="F787" s="18"/>
      <c r="G787" s="18"/>
      <c r="H787" s="14"/>
      <c r="I787" s="14"/>
      <c r="J787" s="18"/>
      <c r="K787" s="14"/>
      <c r="L787" s="14"/>
    </row>
    <row r="788" spans="1:12">
      <c r="A788" s="1">
        <v>3545</v>
      </c>
      <c r="B788" s="1">
        <f t="shared" si="895"/>
        <v>-1595</v>
      </c>
      <c r="C788" s="2">
        <v>26.4</v>
      </c>
      <c r="F788" s="18"/>
      <c r="G788" s="18"/>
      <c r="H788" s="14"/>
      <c r="I788" s="14"/>
      <c r="J788" s="18"/>
      <c r="K788" s="14"/>
      <c r="L788" s="14"/>
    </row>
    <row r="789" spans="1:12">
      <c r="A789" s="1">
        <v>3535</v>
      </c>
      <c r="B789" s="1">
        <f t="shared" si="895"/>
        <v>-1585</v>
      </c>
      <c r="C789" s="2">
        <v>32.700000000000003</v>
      </c>
      <c r="F789" s="18"/>
      <c r="G789" s="18"/>
      <c r="H789" s="14"/>
      <c r="I789" s="14"/>
      <c r="J789" s="18"/>
      <c r="K789" s="14"/>
      <c r="L789" s="14"/>
    </row>
    <row r="790" spans="1:12">
      <c r="A790" s="1">
        <v>3525</v>
      </c>
      <c r="B790" s="1">
        <f t="shared" si="895"/>
        <v>-1575</v>
      </c>
      <c r="C790" s="2">
        <v>39.299999999999997</v>
      </c>
      <c r="F790" s="18"/>
      <c r="G790" s="18"/>
      <c r="H790" s="14"/>
      <c r="I790" s="14"/>
      <c r="J790" s="18"/>
      <c r="K790" s="14"/>
      <c r="L790" s="14"/>
    </row>
    <row r="791" spans="1:12">
      <c r="A791" s="1">
        <v>3515</v>
      </c>
      <c r="B791" s="1">
        <f t="shared" si="895"/>
        <v>-1565</v>
      </c>
      <c r="C791" s="2">
        <v>46.1</v>
      </c>
      <c r="F791" s="18"/>
      <c r="G791" s="18"/>
      <c r="H791" s="14"/>
      <c r="I791" s="14"/>
      <c r="J791" s="18"/>
      <c r="K791" s="14"/>
      <c r="L791" s="14"/>
    </row>
    <row r="792" spans="1:12">
      <c r="A792" s="1">
        <v>3505</v>
      </c>
      <c r="B792" s="1">
        <f t="shared" si="895"/>
        <v>-1555</v>
      </c>
      <c r="C792" s="2">
        <v>50.6</v>
      </c>
      <c r="F792" s="18"/>
      <c r="G792" s="18"/>
      <c r="H792" s="14"/>
      <c r="I792" s="14"/>
      <c r="J792" s="18"/>
      <c r="K792" s="14"/>
      <c r="L792" s="14"/>
    </row>
    <row r="793" spans="1:12">
      <c r="A793" s="1">
        <v>3495</v>
      </c>
      <c r="B793" s="1">
        <f t="shared" si="895"/>
        <v>-1545</v>
      </c>
      <c r="C793" s="2">
        <v>48.4</v>
      </c>
      <c r="F793" s="18"/>
      <c r="G793" s="18"/>
      <c r="H793" s="14"/>
      <c r="I793" s="14"/>
      <c r="J793" s="18"/>
      <c r="K793" s="14"/>
      <c r="L793" s="14"/>
    </row>
    <row r="794" spans="1:12">
      <c r="A794" s="1">
        <v>3485</v>
      </c>
      <c r="B794" s="1">
        <f t="shared" si="895"/>
        <v>-1535</v>
      </c>
      <c r="C794" s="2">
        <v>36.6</v>
      </c>
      <c r="F794" s="18"/>
      <c r="G794" s="18"/>
      <c r="H794" s="14"/>
      <c r="I794" s="14"/>
      <c r="J794" s="18"/>
      <c r="K794" s="14"/>
      <c r="L794" s="14"/>
    </row>
    <row r="795" spans="1:12">
      <c r="A795" s="1">
        <v>3475</v>
      </c>
      <c r="B795" s="1">
        <f t="shared" si="895"/>
        <v>-1525</v>
      </c>
      <c r="C795" s="2">
        <v>21.4</v>
      </c>
      <c r="F795" s="18"/>
      <c r="G795" s="18"/>
      <c r="H795" s="14"/>
      <c r="I795" s="14"/>
      <c r="J795" s="18"/>
      <c r="K795" s="14"/>
      <c r="L795" s="14"/>
    </row>
    <row r="796" spans="1:12">
      <c r="A796" s="1">
        <v>3465</v>
      </c>
      <c r="B796" s="1">
        <f t="shared" si="895"/>
        <v>-1515</v>
      </c>
      <c r="C796" s="2">
        <v>16.100000000000001</v>
      </c>
      <c r="F796" s="18"/>
      <c r="G796" s="18"/>
      <c r="H796" s="14"/>
      <c r="I796" s="14"/>
      <c r="J796" s="18"/>
      <c r="K796" s="14"/>
      <c r="L796" s="14"/>
    </row>
    <row r="797" spans="1:12">
      <c r="A797" s="1">
        <v>3455</v>
      </c>
      <c r="B797" s="1">
        <f t="shared" si="895"/>
        <v>-1505</v>
      </c>
      <c r="C797" s="2">
        <v>18.100000000000001</v>
      </c>
      <c r="F797" s="18"/>
      <c r="G797" s="18"/>
      <c r="H797" s="14"/>
      <c r="I797" s="14"/>
      <c r="J797" s="18"/>
      <c r="K797" s="14"/>
      <c r="L797" s="14"/>
    </row>
    <row r="798" spans="1:12">
      <c r="A798" s="1">
        <v>3445</v>
      </c>
      <c r="B798" s="1">
        <f t="shared" si="895"/>
        <v>-1495</v>
      </c>
      <c r="C798" s="2">
        <v>19.7</v>
      </c>
      <c r="F798" s="18"/>
      <c r="G798" s="18"/>
      <c r="H798" s="14"/>
      <c r="I798" s="14"/>
      <c r="J798" s="18"/>
      <c r="K798" s="14"/>
      <c r="L798" s="14"/>
    </row>
    <row r="799" spans="1:12">
      <c r="A799" s="1">
        <v>3435</v>
      </c>
      <c r="B799" s="1">
        <f t="shared" si="895"/>
        <v>-1485</v>
      </c>
      <c r="C799" s="2">
        <v>26.1</v>
      </c>
      <c r="F799" s="18"/>
      <c r="G799" s="18"/>
      <c r="H799" s="14"/>
      <c r="I799" s="14"/>
      <c r="J799" s="18"/>
      <c r="K799" s="14"/>
      <c r="L799" s="14"/>
    </row>
    <row r="800" spans="1:12">
      <c r="A800" s="1">
        <v>3425</v>
      </c>
      <c r="B800" s="1">
        <f t="shared" si="895"/>
        <v>-1475</v>
      </c>
      <c r="C800" s="2">
        <v>35.5</v>
      </c>
      <c r="F800" s="18"/>
      <c r="G800" s="18"/>
      <c r="H800" s="14"/>
      <c r="I800" s="14"/>
      <c r="J800" s="18"/>
      <c r="K800" s="14"/>
      <c r="L800" s="14"/>
    </row>
    <row r="801" spans="1:12">
      <c r="A801" s="1">
        <v>3415</v>
      </c>
      <c r="B801" s="1">
        <f t="shared" si="895"/>
        <v>-1465</v>
      </c>
      <c r="C801" s="2">
        <v>36.1</v>
      </c>
      <c r="F801" s="18"/>
      <c r="G801" s="18"/>
      <c r="H801" s="14"/>
      <c r="I801" s="14"/>
      <c r="J801" s="18"/>
      <c r="K801" s="14"/>
      <c r="L801" s="14"/>
    </row>
    <row r="802" spans="1:12">
      <c r="A802" s="1">
        <v>3405</v>
      </c>
      <c r="B802" s="1">
        <f t="shared" si="895"/>
        <v>-1455</v>
      </c>
      <c r="C802" s="2">
        <v>31.1</v>
      </c>
      <c r="F802" s="18"/>
      <c r="G802" s="18"/>
      <c r="H802" s="14"/>
      <c r="I802" s="14"/>
      <c r="J802" s="18"/>
      <c r="K802" s="14"/>
      <c r="L802" s="14"/>
    </row>
    <row r="803" spans="1:12">
      <c r="A803" s="1">
        <v>3395</v>
      </c>
      <c r="B803" s="1">
        <f t="shared" si="895"/>
        <v>-1445</v>
      </c>
      <c r="C803" s="2">
        <v>26.6</v>
      </c>
      <c r="F803" s="18"/>
      <c r="G803" s="18"/>
      <c r="H803" s="14"/>
      <c r="I803" s="14"/>
      <c r="J803" s="18"/>
      <c r="K803" s="14"/>
      <c r="L803" s="14"/>
    </row>
    <row r="804" spans="1:12">
      <c r="A804" s="1">
        <v>3385</v>
      </c>
      <c r="B804" s="1">
        <f t="shared" si="895"/>
        <v>-1435</v>
      </c>
      <c r="C804" s="2">
        <v>22.5</v>
      </c>
      <c r="F804" s="18"/>
      <c r="G804" s="18"/>
      <c r="H804" s="14"/>
      <c r="I804" s="14"/>
      <c r="J804" s="18"/>
      <c r="K804" s="14"/>
      <c r="L804" s="14"/>
    </row>
    <row r="805" spans="1:12">
      <c r="A805" s="1">
        <v>3375</v>
      </c>
      <c r="B805" s="1">
        <f t="shared" si="895"/>
        <v>-1425</v>
      </c>
      <c r="C805" s="2">
        <v>20.5</v>
      </c>
      <c r="F805" s="18"/>
      <c r="G805" s="18"/>
      <c r="H805" s="14"/>
      <c r="I805" s="14"/>
      <c r="J805" s="18"/>
      <c r="K805" s="14"/>
      <c r="L805" s="14"/>
    </row>
    <row r="806" spans="1:12">
      <c r="A806" s="1">
        <v>3365</v>
      </c>
      <c r="B806" s="1">
        <f t="shared" si="895"/>
        <v>-1415</v>
      </c>
      <c r="C806" s="2">
        <v>18.2</v>
      </c>
      <c r="F806" s="18"/>
      <c r="G806" s="18"/>
      <c r="H806" s="14"/>
      <c r="I806" s="14"/>
      <c r="J806" s="18"/>
      <c r="K806" s="14"/>
      <c r="L806" s="14"/>
    </row>
    <row r="807" spans="1:12">
      <c r="A807" s="1">
        <v>3355</v>
      </c>
      <c r="B807" s="1">
        <f t="shared" si="895"/>
        <v>-1405</v>
      </c>
      <c r="C807" s="2">
        <v>15.2</v>
      </c>
      <c r="F807" s="18"/>
      <c r="G807" s="18"/>
      <c r="H807" s="14"/>
      <c r="I807" s="14"/>
      <c r="J807" s="18"/>
      <c r="K807" s="14"/>
      <c r="L807" s="14"/>
    </row>
    <row r="808" spans="1:12">
      <c r="A808" s="1">
        <v>3345</v>
      </c>
      <c r="B808" s="1">
        <f t="shared" si="895"/>
        <v>-1395</v>
      </c>
      <c r="C808" s="2">
        <v>14.4</v>
      </c>
      <c r="F808" s="18"/>
      <c r="G808" s="18"/>
      <c r="H808" s="14"/>
      <c r="I808" s="14"/>
      <c r="J808" s="18"/>
      <c r="K808" s="14"/>
      <c r="L808" s="14"/>
    </row>
    <row r="809" spans="1:12">
      <c r="A809" s="1">
        <v>3335</v>
      </c>
      <c r="B809" s="1">
        <f t="shared" si="895"/>
        <v>-1385</v>
      </c>
      <c r="C809" s="2">
        <v>13.2</v>
      </c>
      <c r="F809" s="18"/>
      <c r="G809" s="18"/>
      <c r="H809" s="14"/>
      <c r="I809" s="14"/>
      <c r="J809" s="18"/>
      <c r="K809" s="14"/>
      <c r="L809" s="14"/>
    </row>
    <row r="810" spans="1:12">
      <c r="A810" s="1">
        <v>3325</v>
      </c>
      <c r="B810" s="1">
        <f t="shared" si="895"/>
        <v>-1375</v>
      </c>
      <c r="C810" s="2">
        <v>12.2</v>
      </c>
      <c r="F810" s="18"/>
      <c r="G810" s="18"/>
      <c r="H810" s="14"/>
      <c r="I810" s="14"/>
      <c r="J810" s="18"/>
      <c r="K810" s="14"/>
      <c r="L810" s="14"/>
    </row>
    <row r="811" spans="1:12">
      <c r="A811" s="1">
        <v>3315</v>
      </c>
      <c r="B811" s="1">
        <f t="shared" si="895"/>
        <v>-1365</v>
      </c>
      <c r="C811" s="2">
        <v>15.9</v>
      </c>
      <c r="F811" s="18"/>
      <c r="G811" s="18"/>
      <c r="H811" s="14"/>
      <c r="I811" s="14"/>
      <c r="J811" s="18"/>
      <c r="K811" s="14"/>
      <c r="L811" s="14"/>
    </row>
    <row r="812" spans="1:12">
      <c r="A812" s="1">
        <v>3305</v>
      </c>
      <c r="B812" s="1">
        <f t="shared" si="895"/>
        <v>-1355</v>
      </c>
      <c r="C812" s="2">
        <v>23.5</v>
      </c>
      <c r="F812" s="18"/>
      <c r="G812" s="18"/>
      <c r="H812" s="14"/>
      <c r="I812" s="14"/>
      <c r="J812" s="18"/>
      <c r="K812" s="14"/>
      <c r="L812" s="14"/>
    </row>
    <row r="813" spans="1:12">
      <c r="A813" s="1">
        <v>3295</v>
      </c>
      <c r="B813" s="1">
        <f t="shared" si="895"/>
        <v>-1345</v>
      </c>
      <c r="C813" s="2">
        <v>34.299999999999997</v>
      </c>
      <c r="F813" s="18"/>
      <c r="G813" s="18"/>
      <c r="H813" s="14"/>
      <c r="I813" s="14"/>
      <c r="J813" s="18"/>
      <c r="K813" s="14"/>
      <c r="L813" s="14"/>
    </row>
    <row r="814" spans="1:12">
      <c r="A814" s="1">
        <v>3285</v>
      </c>
      <c r="B814" s="1">
        <f t="shared" si="895"/>
        <v>-1335</v>
      </c>
      <c r="C814" s="2">
        <v>42.8</v>
      </c>
      <c r="F814" s="18"/>
      <c r="G814" s="18"/>
      <c r="H814" s="14"/>
      <c r="I814" s="14"/>
      <c r="J814" s="18"/>
      <c r="K814" s="14"/>
      <c r="L814" s="14"/>
    </row>
    <row r="815" spans="1:12">
      <c r="A815" s="1">
        <v>3275</v>
      </c>
      <c r="B815" s="1">
        <f t="shared" si="895"/>
        <v>-1325</v>
      </c>
      <c r="C815" s="2">
        <v>34</v>
      </c>
      <c r="F815" s="18"/>
      <c r="G815" s="18"/>
      <c r="H815" s="14"/>
      <c r="I815" s="14"/>
      <c r="J815" s="18"/>
      <c r="K815" s="14"/>
      <c r="L815" s="14"/>
    </row>
    <row r="816" spans="1:12">
      <c r="A816" s="1">
        <v>3265</v>
      </c>
      <c r="B816" s="1">
        <f t="shared" si="895"/>
        <v>-1315</v>
      </c>
      <c r="C816" s="2">
        <v>23</v>
      </c>
      <c r="F816" s="18"/>
      <c r="G816" s="18"/>
      <c r="H816" s="14"/>
      <c r="I816" s="14"/>
      <c r="J816" s="18"/>
      <c r="K816" s="14"/>
      <c r="L816" s="14"/>
    </row>
    <row r="817" spans="1:12">
      <c r="A817" s="1">
        <v>3255</v>
      </c>
      <c r="B817" s="1">
        <f t="shared" si="895"/>
        <v>-1305</v>
      </c>
      <c r="C817" s="2">
        <v>22.6</v>
      </c>
      <c r="F817" s="18"/>
      <c r="G817" s="18"/>
      <c r="H817" s="14"/>
      <c r="I817" s="14"/>
      <c r="J817" s="18"/>
      <c r="K817" s="14"/>
      <c r="L817" s="14"/>
    </row>
    <row r="818" spans="1:12">
      <c r="A818" s="1">
        <v>3245</v>
      </c>
      <c r="B818" s="1">
        <f t="shared" si="895"/>
        <v>-1295</v>
      </c>
      <c r="C818" s="2">
        <v>24.6</v>
      </c>
      <c r="F818" s="18"/>
      <c r="G818" s="18"/>
      <c r="H818" s="14"/>
      <c r="I818" s="14"/>
      <c r="J818" s="18"/>
      <c r="K818" s="14"/>
      <c r="L818" s="14"/>
    </row>
    <row r="819" spans="1:12">
      <c r="A819" s="1">
        <v>3235</v>
      </c>
      <c r="B819" s="1">
        <f t="shared" si="895"/>
        <v>-1285</v>
      </c>
      <c r="C819" s="2">
        <v>29.9</v>
      </c>
      <c r="F819" s="18"/>
      <c r="G819" s="18"/>
      <c r="H819" s="14"/>
      <c r="I819" s="14"/>
      <c r="J819" s="18"/>
      <c r="K819" s="14"/>
      <c r="L819" s="14"/>
    </row>
    <row r="820" spans="1:12">
      <c r="A820" s="1">
        <v>3225</v>
      </c>
      <c r="B820" s="1">
        <f t="shared" si="895"/>
        <v>-1275</v>
      </c>
      <c r="C820" s="2">
        <v>32.799999999999997</v>
      </c>
      <c r="F820" s="18"/>
      <c r="G820" s="18"/>
      <c r="H820" s="14"/>
      <c r="I820" s="14"/>
      <c r="J820" s="18"/>
      <c r="K820" s="14"/>
      <c r="L820" s="14"/>
    </row>
    <row r="821" spans="1:12">
      <c r="A821" s="1">
        <v>3215</v>
      </c>
      <c r="B821" s="1">
        <f t="shared" si="895"/>
        <v>-1265</v>
      </c>
      <c r="C821" s="2">
        <v>22.9</v>
      </c>
      <c r="F821" s="18"/>
      <c r="G821" s="18"/>
      <c r="H821" s="14"/>
      <c r="I821" s="14"/>
      <c r="J821" s="18"/>
      <c r="K821" s="14"/>
      <c r="L821" s="14"/>
    </row>
    <row r="822" spans="1:12">
      <c r="A822" s="1">
        <v>3205</v>
      </c>
      <c r="B822" s="1">
        <f t="shared" si="895"/>
        <v>-1255</v>
      </c>
      <c r="C822" s="2">
        <v>17.399999999999999</v>
      </c>
      <c r="F822" s="18"/>
      <c r="G822" s="18"/>
      <c r="H822" s="14"/>
      <c r="I822" s="14"/>
      <c r="J822" s="18"/>
      <c r="K822" s="14"/>
      <c r="L822" s="14"/>
    </row>
    <row r="823" spans="1:12">
      <c r="A823" s="1">
        <v>3195</v>
      </c>
      <c r="B823" s="1">
        <f t="shared" si="895"/>
        <v>-1245</v>
      </c>
      <c r="C823" s="2">
        <v>26.9</v>
      </c>
      <c r="F823" s="18"/>
      <c r="G823" s="18"/>
      <c r="H823" s="14"/>
      <c r="I823" s="14"/>
      <c r="J823" s="18"/>
      <c r="K823" s="14"/>
      <c r="L823" s="14"/>
    </row>
    <row r="824" spans="1:12">
      <c r="A824" s="1">
        <v>3185</v>
      </c>
      <c r="B824" s="1">
        <f t="shared" si="895"/>
        <v>-1235</v>
      </c>
      <c r="C824" s="2">
        <v>38.799999999999997</v>
      </c>
      <c r="F824" s="18"/>
      <c r="G824" s="18"/>
      <c r="H824" s="14"/>
      <c r="I824" s="14"/>
      <c r="J824" s="18"/>
      <c r="K824" s="14"/>
      <c r="L824" s="14"/>
    </row>
    <row r="825" spans="1:12">
      <c r="A825" s="1">
        <v>3175</v>
      </c>
      <c r="B825" s="1">
        <f t="shared" si="895"/>
        <v>-1225</v>
      </c>
      <c r="C825" s="2">
        <v>35.1</v>
      </c>
      <c r="F825" s="18"/>
      <c r="G825" s="18"/>
      <c r="H825" s="14"/>
      <c r="I825" s="14"/>
      <c r="J825" s="18"/>
      <c r="K825" s="14"/>
      <c r="L825" s="14"/>
    </row>
    <row r="826" spans="1:12">
      <c r="A826" s="1">
        <v>3165</v>
      </c>
      <c r="B826" s="1">
        <f t="shared" si="895"/>
        <v>-1215</v>
      </c>
      <c r="C826" s="2">
        <v>25.4</v>
      </c>
      <c r="F826" s="18"/>
      <c r="G826" s="18"/>
      <c r="H826" s="14"/>
      <c r="I826" s="14"/>
      <c r="J826" s="18"/>
      <c r="K826" s="14"/>
      <c r="L826" s="14"/>
    </row>
    <row r="827" spans="1:12">
      <c r="A827" s="1">
        <v>3155</v>
      </c>
      <c r="B827" s="1">
        <f t="shared" si="895"/>
        <v>-1205</v>
      </c>
      <c r="C827" s="2">
        <v>25.4</v>
      </c>
      <c r="F827" s="18"/>
      <c r="G827" s="18"/>
      <c r="H827" s="14"/>
      <c r="I827" s="14"/>
      <c r="J827" s="18"/>
      <c r="K827" s="14"/>
      <c r="L827" s="14"/>
    </row>
    <row r="828" spans="1:12">
      <c r="A828" s="1">
        <v>3145</v>
      </c>
      <c r="B828" s="1">
        <f t="shared" si="895"/>
        <v>-1195</v>
      </c>
      <c r="C828" s="2">
        <v>27.7</v>
      </c>
      <c r="F828" s="18"/>
      <c r="G828" s="18"/>
      <c r="H828" s="14"/>
      <c r="I828" s="14"/>
      <c r="J828" s="18"/>
      <c r="K828" s="14"/>
      <c r="L828" s="14"/>
    </row>
    <row r="829" spans="1:12">
      <c r="A829" s="1">
        <v>3135</v>
      </c>
      <c r="B829" s="1">
        <f t="shared" si="895"/>
        <v>-1185</v>
      </c>
      <c r="C829" s="2">
        <v>31.9</v>
      </c>
      <c r="F829" s="18"/>
      <c r="G829" s="18"/>
      <c r="H829" s="14"/>
      <c r="I829" s="14"/>
      <c r="J829" s="18"/>
      <c r="K829" s="14"/>
      <c r="L829" s="14"/>
    </row>
    <row r="830" spans="1:12">
      <c r="A830" s="1">
        <v>3125</v>
      </c>
      <c r="B830" s="1">
        <f t="shared" si="895"/>
        <v>-1175</v>
      </c>
      <c r="C830" s="2">
        <v>39.799999999999997</v>
      </c>
      <c r="F830" s="18"/>
      <c r="G830" s="18"/>
      <c r="H830" s="14"/>
      <c r="I830" s="14"/>
      <c r="J830" s="18"/>
      <c r="K830" s="14"/>
      <c r="L830" s="14"/>
    </row>
    <row r="831" spans="1:12">
      <c r="A831" s="1">
        <v>3115</v>
      </c>
      <c r="B831" s="1">
        <f t="shared" si="895"/>
        <v>-1165</v>
      </c>
      <c r="C831" s="2">
        <v>38.299999999999997</v>
      </c>
      <c r="F831" s="18"/>
      <c r="G831" s="18"/>
      <c r="H831" s="14"/>
      <c r="I831" s="14"/>
      <c r="J831" s="18"/>
      <c r="K831" s="14"/>
      <c r="L831" s="14"/>
    </row>
    <row r="832" spans="1:12">
      <c r="A832" s="1">
        <v>3105</v>
      </c>
      <c r="B832" s="1">
        <f t="shared" si="895"/>
        <v>-1155</v>
      </c>
      <c r="C832" s="2">
        <v>37.5</v>
      </c>
      <c r="F832" s="18"/>
      <c r="G832" s="18"/>
      <c r="H832" s="14"/>
      <c r="I832" s="14"/>
      <c r="J832" s="18"/>
      <c r="K832" s="14"/>
      <c r="L832" s="14"/>
    </row>
    <row r="833" spans="1:12">
      <c r="A833" s="1">
        <v>3095</v>
      </c>
      <c r="B833" s="1">
        <f t="shared" si="895"/>
        <v>-1145</v>
      </c>
      <c r="C833" s="2">
        <v>44.6</v>
      </c>
      <c r="F833" s="18"/>
      <c r="G833" s="18"/>
      <c r="H833" s="14"/>
      <c r="I833" s="14"/>
      <c r="J833" s="18"/>
      <c r="K833" s="14"/>
      <c r="L833" s="14"/>
    </row>
    <row r="834" spans="1:12">
      <c r="A834" s="1">
        <v>3085</v>
      </c>
      <c r="B834" s="1">
        <f t="shared" ref="B834:B897" si="896">1950-A834</f>
        <v>-1135</v>
      </c>
      <c r="C834" s="2">
        <v>38.1</v>
      </c>
      <c r="F834" s="18"/>
      <c r="G834" s="18"/>
      <c r="H834" s="14"/>
      <c r="I834" s="14"/>
      <c r="J834" s="18"/>
      <c r="K834" s="14"/>
      <c r="L834" s="14"/>
    </row>
    <row r="835" spans="1:12">
      <c r="A835" s="1">
        <v>3075</v>
      </c>
      <c r="B835" s="1">
        <f t="shared" si="896"/>
        <v>-1125</v>
      </c>
      <c r="C835" s="2">
        <v>26.4</v>
      </c>
      <c r="F835" s="18"/>
      <c r="G835" s="18"/>
      <c r="H835" s="14"/>
      <c r="I835" s="14"/>
      <c r="J835" s="18"/>
      <c r="K835" s="14"/>
      <c r="L835" s="14"/>
    </row>
    <row r="836" spans="1:12">
      <c r="A836" s="1">
        <v>3065</v>
      </c>
      <c r="B836" s="1">
        <f t="shared" si="896"/>
        <v>-1115</v>
      </c>
      <c r="C836" s="2">
        <v>27.4</v>
      </c>
      <c r="F836" s="18"/>
      <c r="G836" s="18"/>
      <c r="H836" s="14"/>
      <c r="I836" s="14"/>
      <c r="J836" s="18"/>
      <c r="K836" s="14"/>
      <c r="L836" s="14"/>
    </row>
    <row r="837" spans="1:12">
      <c r="A837" s="1">
        <v>3055</v>
      </c>
      <c r="B837" s="1">
        <f t="shared" si="896"/>
        <v>-1105</v>
      </c>
      <c r="C837" s="2">
        <v>34.299999999999997</v>
      </c>
      <c r="F837" s="18"/>
      <c r="G837" s="18"/>
      <c r="H837" s="14"/>
      <c r="I837" s="14"/>
      <c r="J837" s="18"/>
      <c r="K837" s="14"/>
      <c r="L837" s="14"/>
    </row>
    <row r="838" spans="1:12">
      <c r="A838" s="1">
        <v>3045</v>
      </c>
      <c r="B838" s="1">
        <f t="shared" si="896"/>
        <v>-1095</v>
      </c>
      <c r="C838" s="2">
        <v>39.200000000000003</v>
      </c>
      <c r="F838" s="18"/>
      <c r="G838" s="18"/>
      <c r="H838" s="14"/>
      <c r="I838" s="14"/>
      <c r="J838" s="18"/>
      <c r="K838" s="14"/>
      <c r="L838" s="14"/>
    </row>
    <row r="839" spans="1:12">
      <c r="A839" s="1">
        <v>3035</v>
      </c>
      <c r="B839" s="1">
        <f t="shared" si="896"/>
        <v>-1085</v>
      </c>
      <c r="C839" s="2">
        <v>40.5</v>
      </c>
      <c r="F839" s="18"/>
      <c r="G839" s="18"/>
      <c r="H839" s="14"/>
      <c r="I839" s="14"/>
      <c r="J839" s="18"/>
      <c r="K839" s="14"/>
      <c r="L839" s="14"/>
    </row>
    <row r="840" spans="1:12">
      <c r="A840" s="1">
        <v>3025</v>
      </c>
      <c r="B840" s="1">
        <f t="shared" si="896"/>
        <v>-1075</v>
      </c>
      <c r="C840" s="2">
        <v>42.3</v>
      </c>
      <c r="F840" s="18"/>
      <c r="G840" s="18"/>
      <c r="H840" s="14"/>
      <c r="I840" s="14"/>
      <c r="J840" s="18"/>
      <c r="K840" s="14"/>
      <c r="L840" s="14"/>
    </row>
    <row r="841" spans="1:12">
      <c r="A841" s="1">
        <v>3015</v>
      </c>
      <c r="B841" s="1">
        <f t="shared" si="896"/>
        <v>-1065</v>
      </c>
      <c r="C841" s="2">
        <v>44.8</v>
      </c>
      <c r="F841" s="18"/>
      <c r="G841" s="18"/>
      <c r="H841" s="14"/>
      <c r="I841" s="14"/>
      <c r="J841" s="18"/>
      <c r="K841" s="14"/>
      <c r="L841" s="14"/>
    </row>
    <row r="842" spans="1:12">
      <c r="A842" s="1">
        <v>3005</v>
      </c>
      <c r="B842" s="1">
        <f t="shared" si="896"/>
        <v>-1055</v>
      </c>
      <c r="C842" s="2">
        <v>41</v>
      </c>
      <c r="F842" s="18"/>
      <c r="G842" s="18"/>
      <c r="H842" s="14"/>
      <c r="I842" s="14"/>
      <c r="J842" s="18"/>
      <c r="K842" s="14"/>
      <c r="L842" s="14"/>
    </row>
    <row r="843" spans="1:12">
      <c r="A843" s="1">
        <v>2995</v>
      </c>
      <c r="B843" s="1">
        <f t="shared" si="896"/>
        <v>-1045</v>
      </c>
      <c r="C843" s="2">
        <v>36.799999999999997</v>
      </c>
      <c r="F843" s="18"/>
      <c r="G843" s="18"/>
      <c r="H843" s="14"/>
      <c r="I843" s="14"/>
      <c r="J843" s="18"/>
      <c r="K843" s="14"/>
      <c r="L843" s="14"/>
    </row>
    <row r="844" spans="1:12">
      <c r="A844" s="1">
        <v>2985</v>
      </c>
      <c r="B844" s="1">
        <f t="shared" si="896"/>
        <v>-1035</v>
      </c>
      <c r="C844" s="2">
        <v>39.1</v>
      </c>
      <c r="F844" s="18"/>
      <c r="G844" s="18"/>
      <c r="H844" s="14"/>
      <c r="I844" s="14"/>
      <c r="J844" s="18"/>
      <c r="K844" s="14"/>
      <c r="L844" s="14"/>
    </row>
    <row r="845" spans="1:12">
      <c r="A845" s="1">
        <v>2975</v>
      </c>
      <c r="B845" s="1">
        <f t="shared" si="896"/>
        <v>-1025</v>
      </c>
      <c r="C845" s="2">
        <v>40.700000000000003</v>
      </c>
      <c r="F845" s="18"/>
      <c r="G845" s="18"/>
      <c r="H845" s="14"/>
      <c r="I845" s="14"/>
      <c r="J845" s="18"/>
      <c r="K845" s="14"/>
      <c r="L845" s="14"/>
    </row>
    <row r="846" spans="1:12">
      <c r="A846" s="1">
        <v>2965</v>
      </c>
      <c r="B846" s="1">
        <f t="shared" si="896"/>
        <v>-1015</v>
      </c>
      <c r="C846" s="2">
        <v>35.6</v>
      </c>
      <c r="F846" s="18"/>
      <c r="G846" s="18"/>
      <c r="H846" s="14"/>
      <c r="I846" s="14"/>
      <c r="J846" s="18"/>
      <c r="K846" s="14"/>
      <c r="L846" s="14"/>
    </row>
    <row r="847" spans="1:12">
      <c r="A847" s="1">
        <v>2955</v>
      </c>
      <c r="B847" s="1">
        <f t="shared" si="896"/>
        <v>-1005</v>
      </c>
      <c r="C847" s="2">
        <v>29</v>
      </c>
      <c r="F847" s="18"/>
      <c r="G847" s="18"/>
      <c r="H847" s="14"/>
      <c r="I847" s="14"/>
      <c r="J847" s="18"/>
      <c r="K847" s="14"/>
      <c r="L847" s="14"/>
    </row>
    <row r="848" spans="1:12">
      <c r="A848" s="1">
        <v>2945</v>
      </c>
      <c r="B848" s="1">
        <f t="shared" si="896"/>
        <v>-995</v>
      </c>
      <c r="C848" s="2">
        <v>28.7</v>
      </c>
      <c r="F848" s="18"/>
      <c r="G848" s="18"/>
      <c r="H848" s="14"/>
      <c r="I848" s="14"/>
      <c r="J848" s="18"/>
      <c r="K848" s="14"/>
      <c r="L848" s="14"/>
    </row>
    <row r="849" spans="1:12">
      <c r="A849" s="1">
        <v>2935</v>
      </c>
      <c r="B849" s="1">
        <f t="shared" si="896"/>
        <v>-985</v>
      </c>
      <c r="C849" s="2">
        <v>30.9</v>
      </c>
      <c r="F849" s="18"/>
      <c r="G849" s="18"/>
      <c r="H849" s="14"/>
      <c r="I849" s="14"/>
      <c r="J849" s="18"/>
      <c r="K849" s="14"/>
      <c r="L849" s="14"/>
    </row>
    <row r="850" spans="1:12">
      <c r="A850" s="1">
        <v>2925</v>
      </c>
      <c r="B850" s="1">
        <f t="shared" si="896"/>
        <v>-975</v>
      </c>
      <c r="C850" s="2">
        <v>29.3</v>
      </c>
      <c r="F850" s="18"/>
      <c r="G850" s="18"/>
      <c r="H850" s="14"/>
      <c r="I850" s="14"/>
      <c r="J850" s="18"/>
      <c r="K850" s="14"/>
      <c r="L850" s="14"/>
    </row>
    <row r="851" spans="1:12">
      <c r="A851" s="1">
        <v>2915</v>
      </c>
      <c r="B851" s="1">
        <f t="shared" si="896"/>
        <v>-965</v>
      </c>
      <c r="C851" s="2">
        <v>35</v>
      </c>
      <c r="F851" s="18"/>
      <c r="G851" s="18"/>
      <c r="H851" s="14"/>
      <c r="I851" s="14"/>
      <c r="J851" s="18"/>
      <c r="K851" s="14"/>
      <c r="L851" s="14"/>
    </row>
    <row r="852" spans="1:12">
      <c r="A852" s="1">
        <v>2905</v>
      </c>
      <c r="B852" s="1">
        <f t="shared" si="896"/>
        <v>-955</v>
      </c>
      <c r="C852" s="2">
        <v>46.1</v>
      </c>
      <c r="F852" s="18"/>
      <c r="G852" s="18"/>
      <c r="H852" s="14"/>
      <c r="I852" s="14"/>
      <c r="J852" s="18"/>
      <c r="K852" s="14"/>
      <c r="L852" s="14"/>
    </row>
    <row r="853" spans="1:12">
      <c r="A853" s="1">
        <v>2895</v>
      </c>
      <c r="B853" s="1">
        <f t="shared" si="896"/>
        <v>-945</v>
      </c>
      <c r="C853" s="2">
        <v>44.5</v>
      </c>
      <c r="F853" s="18"/>
      <c r="G853" s="18"/>
      <c r="H853" s="14"/>
      <c r="I853" s="14"/>
      <c r="J853" s="18"/>
      <c r="K853" s="14"/>
      <c r="L853" s="14"/>
    </row>
    <row r="854" spans="1:12">
      <c r="A854" s="1">
        <v>2885</v>
      </c>
      <c r="B854" s="1">
        <f t="shared" si="896"/>
        <v>-935</v>
      </c>
      <c r="C854" s="2">
        <v>36.700000000000003</v>
      </c>
      <c r="F854" s="18"/>
      <c r="G854" s="18"/>
      <c r="H854" s="14"/>
      <c r="I854" s="14"/>
      <c r="J854" s="18"/>
      <c r="K854" s="14"/>
      <c r="L854" s="14"/>
    </row>
    <row r="855" spans="1:12">
      <c r="A855" s="1">
        <v>2875</v>
      </c>
      <c r="B855" s="1">
        <f t="shared" si="896"/>
        <v>-925</v>
      </c>
      <c r="C855" s="2">
        <v>32.1</v>
      </c>
      <c r="F855" s="18"/>
      <c r="G855" s="18"/>
      <c r="H855" s="14"/>
      <c r="I855" s="14"/>
      <c r="J855" s="18"/>
      <c r="K855" s="14"/>
      <c r="L855" s="14"/>
    </row>
    <row r="856" spans="1:12">
      <c r="A856" s="1">
        <v>2865</v>
      </c>
      <c r="B856" s="1">
        <f t="shared" si="896"/>
        <v>-915</v>
      </c>
      <c r="C856" s="2">
        <v>28.5</v>
      </c>
      <c r="F856" s="18"/>
      <c r="G856" s="18"/>
      <c r="H856" s="14"/>
      <c r="I856" s="14"/>
      <c r="J856" s="18"/>
      <c r="K856" s="14"/>
      <c r="L856" s="14"/>
    </row>
    <row r="857" spans="1:12">
      <c r="A857" s="1">
        <v>2855</v>
      </c>
      <c r="B857" s="1">
        <f t="shared" si="896"/>
        <v>-905</v>
      </c>
      <c r="C857" s="2">
        <v>23.7</v>
      </c>
      <c r="F857" s="18"/>
      <c r="G857" s="18"/>
      <c r="H857" s="14"/>
      <c r="I857" s="14"/>
      <c r="J857" s="18"/>
      <c r="K857" s="14"/>
      <c r="L857" s="14"/>
    </row>
    <row r="858" spans="1:12">
      <c r="A858" s="1">
        <v>2845</v>
      </c>
      <c r="B858" s="1">
        <f t="shared" si="896"/>
        <v>-895</v>
      </c>
      <c r="C858" s="2">
        <v>21.5</v>
      </c>
      <c r="F858" s="18"/>
      <c r="G858" s="18"/>
      <c r="H858" s="14"/>
      <c r="I858" s="14"/>
      <c r="J858" s="18"/>
      <c r="K858" s="14"/>
      <c r="L858" s="14"/>
    </row>
    <row r="859" spans="1:12">
      <c r="A859" s="1">
        <v>2835</v>
      </c>
      <c r="B859" s="1">
        <f t="shared" si="896"/>
        <v>-885</v>
      </c>
      <c r="C859" s="2">
        <v>28.5</v>
      </c>
      <c r="F859" s="18"/>
      <c r="G859" s="18"/>
      <c r="H859" s="14"/>
      <c r="I859" s="14"/>
      <c r="J859" s="18"/>
      <c r="K859" s="14"/>
      <c r="L859" s="14"/>
    </row>
    <row r="860" spans="1:12">
      <c r="A860" s="1">
        <v>2825</v>
      </c>
      <c r="B860" s="1">
        <f t="shared" si="896"/>
        <v>-875</v>
      </c>
      <c r="C860" s="2">
        <v>38.4</v>
      </c>
      <c r="F860" s="18"/>
      <c r="G860" s="18"/>
      <c r="H860" s="14"/>
      <c r="I860" s="14"/>
      <c r="J860" s="18"/>
      <c r="K860" s="14"/>
      <c r="L860" s="14"/>
    </row>
    <row r="861" spans="1:12">
      <c r="A861" s="1">
        <v>2815</v>
      </c>
      <c r="B861" s="1">
        <f t="shared" si="896"/>
        <v>-865</v>
      </c>
      <c r="C861" s="2">
        <v>41.9</v>
      </c>
      <c r="F861" s="18"/>
      <c r="G861" s="18"/>
      <c r="H861" s="14"/>
      <c r="I861" s="14"/>
      <c r="J861" s="18"/>
      <c r="K861" s="14"/>
      <c r="L861" s="14"/>
    </row>
    <row r="862" spans="1:12">
      <c r="A862" s="1">
        <v>2805</v>
      </c>
      <c r="B862" s="1">
        <f t="shared" si="896"/>
        <v>-855</v>
      </c>
      <c r="C862" s="2">
        <v>42.3</v>
      </c>
      <c r="F862" s="18"/>
      <c r="G862" s="18"/>
      <c r="H862" s="14"/>
      <c r="I862" s="14"/>
      <c r="J862" s="18"/>
      <c r="K862" s="14"/>
      <c r="L862" s="14"/>
    </row>
    <row r="863" spans="1:12">
      <c r="A863" s="1">
        <v>2795</v>
      </c>
      <c r="B863" s="1">
        <f t="shared" si="896"/>
        <v>-845</v>
      </c>
      <c r="C863" s="2">
        <v>36.6</v>
      </c>
      <c r="F863" s="18"/>
      <c r="G863" s="18"/>
      <c r="H863" s="14"/>
      <c r="I863" s="14"/>
      <c r="J863" s="18"/>
      <c r="K863" s="14"/>
      <c r="L863" s="14"/>
    </row>
    <row r="864" spans="1:12">
      <c r="A864" s="1">
        <v>2785</v>
      </c>
      <c r="B864" s="1">
        <f t="shared" si="896"/>
        <v>-835</v>
      </c>
      <c r="C864" s="2">
        <v>25.1</v>
      </c>
      <c r="F864" s="18"/>
      <c r="G864" s="18"/>
      <c r="H864" s="14"/>
      <c r="I864" s="14"/>
      <c r="J864" s="18"/>
      <c r="K864" s="14"/>
      <c r="L864" s="14"/>
    </row>
    <row r="865" spans="1:12">
      <c r="A865" s="1">
        <v>2775</v>
      </c>
      <c r="B865" s="1">
        <f t="shared" si="896"/>
        <v>-825</v>
      </c>
      <c r="C865" s="2">
        <v>19</v>
      </c>
      <c r="F865" s="18"/>
      <c r="G865" s="18"/>
      <c r="H865" s="14"/>
      <c r="I865" s="14"/>
      <c r="J865" s="18"/>
      <c r="K865" s="14"/>
      <c r="L865" s="14"/>
    </row>
    <row r="866" spans="1:12">
      <c r="A866" s="1">
        <v>2765</v>
      </c>
      <c r="B866" s="1">
        <f t="shared" si="896"/>
        <v>-815</v>
      </c>
      <c r="C866" s="2">
        <v>16.2</v>
      </c>
      <c r="F866" s="18"/>
      <c r="G866" s="18"/>
      <c r="H866" s="14"/>
      <c r="I866" s="14"/>
      <c r="J866" s="18"/>
      <c r="K866" s="14"/>
      <c r="L866" s="14"/>
    </row>
    <row r="867" spans="1:12">
      <c r="A867" s="1">
        <v>2755</v>
      </c>
      <c r="B867" s="1">
        <f t="shared" si="896"/>
        <v>-805</v>
      </c>
      <c r="C867" s="2">
        <v>8.3000000000000007</v>
      </c>
      <c r="F867" s="18"/>
      <c r="G867" s="18"/>
      <c r="H867" s="14"/>
      <c r="I867" s="14"/>
      <c r="J867" s="18"/>
      <c r="K867" s="14"/>
      <c r="L867" s="14"/>
    </row>
    <row r="868" spans="1:12">
      <c r="A868" s="1">
        <v>2745</v>
      </c>
      <c r="B868" s="1">
        <f t="shared" si="896"/>
        <v>-795</v>
      </c>
      <c r="C868" s="2">
        <v>1.6</v>
      </c>
      <c r="F868" s="18"/>
      <c r="G868" s="18"/>
      <c r="H868" s="14"/>
      <c r="I868" s="14"/>
      <c r="J868" s="18"/>
      <c r="K868" s="14"/>
      <c r="L868" s="14"/>
    </row>
    <row r="869" spans="1:12">
      <c r="A869" s="1">
        <v>2735</v>
      </c>
      <c r="B869" s="1">
        <f t="shared" si="896"/>
        <v>-785</v>
      </c>
      <c r="C869" s="2">
        <v>2.2999999999999998</v>
      </c>
      <c r="F869" s="18"/>
      <c r="G869" s="18"/>
      <c r="H869" s="14"/>
      <c r="I869" s="14"/>
      <c r="J869" s="18"/>
      <c r="K869" s="14"/>
      <c r="L869" s="14"/>
    </row>
    <row r="870" spans="1:12">
      <c r="A870" s="1">
        <v>2725</v>
      </c>
      <c r="B870" s="1">
        <f t="shared" si="896"/>
        <v>-775</v>
      </c>
      <c r="C870" s="2">
        <v>3.8</v>
      </c>
      <c r="F870" s="18"/>
      <c r="G870" s="18"/>
      <c r="H870" s="14"/>
      <c r="I870" s="14"/>
      <c r="J870" s="18"/>
      <c r="K870" s="14"/>
      <c r="L870" s="14"/>
    </row>
    <row r="871" spans="1:12">
      <c r="A871" s="1">
        <v>2715</v>
      </c>
      <c r="B871" s="1">
        <f t="shared" si="896"/>
        <v>-765</v>
      </c>
      <c r="C871" s="2">
        <v>-0.8</v>
      </c>
      <c r="F871" s="18"/>
      <c r="G871" s="18"/>
      <c r="H871" s="14"/>
      <c r="I871" s="14"/>
      <c r="J871" s="18"/>
      <c r="K871" s="14"/>
      <c r="L871" s="14"/>
    </row>
    <row r="872" spans="1:12">
      <c r="A872" s="1">
        <v>2705</v>
      </c>
      <c r="B872" s="1">
        <f t="shared" si="896"/>
        <v>-755</v>
      </c>
      <c r="C872" s="2">
        <v>-3.3</v>
      </c>
      <c r="F872" s="18"/>
      <c r="G872" s="18"/>
      <c r="H872" s="14"/>
      <c r="I872" s="14"/>
      <c r="J872" s="18"/>
      <c r="K872" s="14"/>
      <c r="L872" s="14"/>
    </row>
    <row r="873" spans="1:12">
      <c r="A873" s="1">
        <v>2695</v>
      </c>
      <c r="B873" s="1">
        <f t="shared" si="896"/>
        <v>-745</v>
      </c>
      <c r="C873" s="2">
        <v>1.5</v>
      </c>
      <c r="F873" s="18"/>
      <c r="G873" s="18"/>
      <c r="H873" s="14"/>
      <c r="I873" s="14"/>
      <c r="J873" s="18"/>
      <c r="K873" s="14"/>
      <c r="L873" s="14"/>
    </row>
    <row r="874" spans="1:12">
      <c r="A874" s="1">
        <v>2685</v>
      </c>
      <c r="B874" s="1">
        <f t="shared" si="896"/>
        <v>-735</v>
      </c>
      <c r="C874" s="2">
        <v>7.5</v>
      </c>
      <c r="F874" s="18"/>
      <c r="G874" s="18"/>
      <c r="H874" s="14"/>
      <c r="I874" s="14"/>
      <c r="J874" s="18"/>
      <c r="K874" s="14"/>
      <c r="L874" s="14"/>
    </row>
    <row r="875" spans="1:12">
      <c r="A875" s="1">
        <v>2675</v>
      </c>
      <c r="B875" s="1">
        <f t="shared" si="896"/>
        <v>-725</v>
      </c>
      <c r="C875" s="2">
        <v>12</v>
      </c>
      <c r="F875" s="18"/>
      <c r="G875" s="18"/>
      <c r="H875" s="14"/>
      <c r="I875" s="14"/>
      <c r="J875" s="18"/>
      <c r="K875" s="14"/>
      <c r="L875" s="14"/>
    </row>
    <row r="876" spans="1:12">
      <c r="A876" s="1">
        <v>2665</v>
      </c>
      <c r="B876" s="1">
        <f t="shared" si="896"/>
        <v>-715</v>
      </c>
      <c r="C876" s="2">
        <v>16.100000000000001</v>
      </c>
      <c r="F876" s="18"/>
      <c r="G876" s="18"/>
      <c r="H876" s="14"/>
      <c r="I876" s="14"/>
      <c r="J876" s="18"/>
      <c r="K876" s="14"/>
      <c r="L876" s="14"/>
    </row>
    <row r="877" spans="1:12">
      <c r="A877" s="1">
        <v>2655</v>
      </c>
      <c r="B877" s="1">
        <f t="shared" si="896"/>
        <v>-705</v>
      </c>
      <c r="C877" s="2">
        <v>20.8</v>
      </c>
      <c r="F877" s="18"/>
      <c r="G877" s="18"/>
      <c r="H877" s="14"/>
      <c r="I877" s="14"/>
      <c r="J877" s="18"/>
      <c r="K877" s="14"/>
      <c r="L877" s="14"/>
    </row>
    <row r="878" spans="1:12">
      <c r="A878" s="1">
        <v>2645</v>
      </c>
      <c r="B878" s="1">
        <f t="shared" si="896"/>
        <v>-695</v>
      </c>
      <c r="C878" s="2">
        <v>29.7</v>
      </c>
      <c r="F878" s="18"/>
      <c r="G878" s="18"/>
      <c r="H878" s="14"/>
      <c r="I878" s="14"/>
      <c r="J878" s="18"/>
      <c r="K878" s="14"/>
      <c r="L878" s="14"/>
    </row>
    <row r="879" spans="1:12">
      <c r="A879" s="1">
        <v>2635</v>
      </c>
      <c r="B879" s="1">
        <f t="shared" si="896"/>
        <v>-685</v>
      </c>
      <c r="C879" s="2">
        <v>40.799999999999997</v>
      </c>
      <c r="F879" s="18"/>
      <c r="G879" s="18"/>
      <c r="H879" s="14"/>
      <c r="I879" s="14"/>
      <c r="J879" s="18"/>
      <c r="K879" s="14"/>
      <c r="L879" s="14"/>
    </row>
    <row r="880" spans="1:12">
      <c r="A880" s="1">
        <v>2625</v>
      </c>
      <c r="B880" s="1">
        <f t="shared" si="896"/>
        <v>-675</v>
      </c>
      <c r="C880" s="2">
        <v>39.200000000000003</v>
      </c>
      <c r="F880" s="18"/>
      <c r="G880" s="18"/>
      <c r="H880" s="14"/>
      <c r="I880" s="14"/>
      <c r="J880" s="18"/>
      <c r="K880" s="14"/>
      <c r="L880" s="14"/>
    </row>
    <row r="881" spans="1:12">
      <c r="A881" s="1">
        <v>2615</v>
      </c>
      <c r="B881" s="1">
        <f t="shared" si="896"/>
        <v>-665</v>
      </c>
      <c r="C881" s="2">
        <v>28.8</v>
      </c>
      <c r="F881" s="18"/>
      <c r="G881" s="18"/>
      <c r="H881" s="14"/>
      <c r="I881" s="14"/>
      <c r="J881" s="18"/>
      <c r="K881" s="14"/>
      <c r="L881" s="14"/>
    </row>
    <row r="882" spans="1:12">
      <c r="A882" s="1">
        <v>2605</v>
      </c>
      <c r="B882" s="1">
        <f t="shared" si="896"/>
        <v>-655</v>
      </c>
      <c r="C882" s="2">
        <v>29.4</v>
      </c>
      <c r="F882" s="18"/>
      <c r="G882" s="18"/>
      <c r="H882" s="14"/>
      <c r="I882" s="14"/>
      <c r="J882" s="18"/>
      <c r="K882" s="14"/>
      <c r="L882" s="14"/>
    </row>
    <row r="883" spans="1:12">
      <c r="A883" s="1">
        <v>2595</v>
      </c>
      <c r="B883" s="1">
        <f t="shared" si="896"/>
        <v>-645</v>
      </c>
      <c r="C883" s="2">
        <v>38.200000000000003</v>
      </c>
      <c r="F883" s="18"/>
      <c r="G883" s="18"/>
      <c r="H883" s="14"/>
      <c r="I883" s="14"/>
      <c r="J883" s="18"/>
      <c r="K883" s="14"/>
      <c r="L883" s="14"/>
    </row>
    <row r="884" spans="1:12">
      <c r="A884" s="1">
        <v>2585</v>
      </c>
      <c r="B884" s="1">
        <f t="shared" si="896"/>
        <v>-635</v>
      </c>
      <c r="C884" s="2">
        <v>44.8</v>
      </c>
      <c r="F884" s="18"/>
      <c r="G884" s="18"/>
      <c r="H884" s="14"/>
      <c r="I884" s="14"/>
      <c r="J884" s="18"/>
      <c r="K884" s="14"/>
      <c r="L884" s="14"/>
    </row>
    <row r="885" spans="1:12">
      <c r="A885" s="1">
        <v>2575</v>
      </c>
      <c r="B885" s="1">
        <f t="shared" si="896"/>
        <v>-625</v>
      </c>
      <c r="C885" s="2">
        <v>47.8</v>
      </c>
      <c r="F885" s="18"/>
      <c r="G885" s="18"/>
      <c r="H885" s="14"/>
      <c r="I885" s="14"/>
      <c r="J885" s="18"/>
      <c r="K885" s="14"/>
      <c r="L885" s="14"/>
    </row>
    <row r="886" spans="1:12">
      <c r="A886" s="1">
        <v>2565</v>
      </c>
      <c r="B886" s="1">
        <f t="shared" si="896"/>
        <v>-615</v>
      </c>
      <c r="C886" s="2">
        <v>51.4</v>
      </c>
      <c r="F886" s="18"/>
      <c r="G886" s="18"/>
      <c r="H886" s="14"/>
      <c r="I886" s="14"/>
      <c r="J886" s="18"/>
      <c r="K886" s="14"/>
      <c r="L886" s="14"/>
    </row>
    <row r="887" spans="1:12">
      <c r="A887" s="1">
        <v>2555</v>
      </c>
      <c r="B887" s="1">
        <f t="shared" si="896"/>
        <v>-605</v>
      </c>
      <c r="C887" s="2">
        <v>49.7</v>
      </c>
      <c r="F887" s="18"/>
      <c r="G887" s="18"/>
      <c r="H887" s="14"/>
      <c r="I887" s="14"/>
      <c r="J887" s="18"/>
      <c r="K887" s="14"/>
      <c r="L887" s="14"/>
    </row>
    <row r="888" spans="1:12">
      <c r="A888" s="1">
        <v>2545</v>
      </c>
      <c r="B888" s="1">
        <f t="shared" si="896"/>
        <v>-595</v>
      </c>
      <c r="C888" s="2">
        <v>42.8</v>
      </c>
      <c r="F888" s="18"/>
      <c r="G888" s="18"/>
      <c r="H888" s="14"/>
      <c r="I888" s="14"/>
      <c r="J888" s="18"/>
      <c r="K888" s="14"/>
      <c r="L888" s="14"/>
    </row>
    <row r="889" spans="1:12">
      <c r="A889" s="1">
        <v>2535</v>
      </c>
      <c r="B889" s="1">
        <f t="shared" si="896"/>
        <v>-585</v>
      </c>
      <c r="C889" s="2">
        <v>44.8</v>
      </c>
      <c r="F889" s="18"/>
      <c r="G889" s="18"/>
      <c r="H889" s="14"/>
      <c r="I889" s="14"/>
      <c r="J889" s="18"/>
      <c r="K889" s="14"/>
      <c r="L889" s="14"/>
    </row>
    <row r="890" spans="1:12">
      <c r="A890" s="1">
        <v>2525</v>
      </c>
      <c r="B890" s="1">
        <f t="shared" si="896"/>
        <v>-575</v>
      </c>
      <c r="C890" s="2">
        <v>52.2</v>
      </c>
      <c r="F890" s="18"/>
      <c r="G890" s="18"/>
      <c r="H890" s="14"/>
      <c r="I890" s="14"/>
      <c r="J890" s="18"/>
      <c r="K890" s="14"/>
      <c r="L890" s="14"/>
    </row>
    <row r="891" spans="1:12">
      <c r="A891" s="1">
        <v>2515</v>
      </c>
      <c r="B891" s="1">
        <f t="shared" si="896"/>
        <v>-565</v>
      </c>
      <c r="C891" s="2">
        <v>51.2</v>
      </c>
      <c r="F891" s="18"/>
      <c r="G891" s="18"/>
      <c r="H891" s="14"/>
      <c r="I891" s="14"/>
      <c r="J891" s="18"/>
      <c r="K891" s="14"/>
      <c r="L891" s="14"/>
    </row>
    <row r="892" spans="1:12">
      <c r="A892" s="1">
        <v>2505</v>
      </c>
      <c r="B892" s="1">
        <f t="shared" si="896"/>
        <v>-555</v>
      </c>
      <c r="C892" s="2">
        <v>43.4</v>
      </c>
      <c r="F892" s="18"/>
      <c r="G892" s="18"/>
      <c r="H892" s="14"/>
      <c r="I892" s="14"/>
      <c r="J892" s="18"/>
      <c r="K892" s="14"/>
      <c r="L892" s="14"/>
    </row>
    <row r="893" spans="1:12">
      <c r="A893" s="1">
        <v>2495</v>
      </c>
      <c r="B893" s="1">
        <f t="shared" si="896"/>
        <v>-545</v>
      </c>
      <c r="C893" s="2">
        <v>35.6</v>
      </c>
      <c r="F893" s="18"/>
      <c r="G893" s="18"/>
      <c r="H893" s="14"/>
      <c r="I893" s="14"/>
      <c r="J893" s="18"/>
      <c r="K893" s="14"/>
      <c r="L893" s="14"/>
    </row>
    <row r="894" spans="1:12">
      <c r="A894" s="1">
        <v>2485</v>
      </c>
      <c r="B894" s="1">
        <f t="shared" si="896"/>
        <v>-535</v>
      </c>
      <c r="C894" s="2">
        <v>33.6</v>
      </c>
      <c r="F894" s="18"/>
      <c r="G894" s="18"/>
      <c r="H894" s="14"/>
      <c r="I894" s="14"/>
      <c r="J894" s="18"/>
      <c r="K894" s="14"/>
      <c r="L894" s="14"/>
    </row>
    <row r="895" spans="1:12">
      <c r="A895" s="1">
        <v>2475</v>
      </c>
      <c r="B895" s="1">
        <f t="shared" si="896"/>
        <v>-525</v>
      </c>
      <c r="C895" s="2">
        <v>33.700000000000003</v>
      </c>
      <c r="F895" s="18"/>
      <c r="G895" s="18"/>
      <c r="H895" s="14"/>
      <c r="I895" s="14"/>
      <c r="J895" s="18"/>
      <c r="K895" s="14"/>
      <c r="L895" s="14"/>
    </row>
    <row r="896" spans="1:12">
      <c r="A896" s="1">
        <v>2465</v>
      </c>
      <c r="B896" s="1">
        <f t="shared" si="896"/>
        <v>-515</v>
      </c>
      <c r="C896" s="2">
        <v>32.4</v>
      </c>
      <c r="F896" s="18"/>
      <c r="G896" s="18"/>
      <c r="H896" s="14"/>
      <c r="I896" s="14"/>
      <c r="J896" s="18"/>
      <c r="K896" s="14"/>
      <c r="L896" s="14"/>
    </row>
    <row r="897" spans="1:12">
      <c r="A897" s="1">
        <v>2455</v>
      </c>
      <c r="B897" s="1">
        <f t="shared" si="896"/>
        <v>-505</v>
      </c>
      <c r="C897" s="2">
        <v>35</v>
      </c>
      <c r="F897" s="18"/>
      <c r="G897" s="18"/>
      <c r="H897" s="14"/>
      <c r="I897" s="14"/>
      <c r="J897" s="18"/>
      <c r="K897" s="14"/>
      <c r="L897" s="14"/>
    </row>
    <row r="898" spans="1:12">
      <c r="A898" s="1">
        <v>2445</v>
      </c>
      <c r="B898" s="1">
        <f t="shared" ref="B898:B961" si="897">1950-A898</f>
        <v>-495</v>
      </c>
      <c r="C898" s="2">
        <v>38.200000000000003</v>
      </c>
      <c r="F898" s="18"/>
      <c r="G898" s="18"/>
      <c r="H898" s="14"/>
      <c r="I898" s="14"/>
      <c r="J898" s="18"/>
      <c r="K898" s="14"/>
      <c r="L898" s="14"/>
    </row>
    <row r="899" spans="1:12">
      <c r="A899" s="1">
        <v>2435</v>
      </c>
      <c r="B899" s="1">
        <f t="shared" si="897"/>
        <v>-485</v>
      </c>
      <c r="C899" s="2">
        <v>38.700000000000003</v>
      </c>
      <c r="F899" s="18"/>
      <c r="G899" s="18"/>
      <c r="H899" s="14"/>
      <c r="I899" s="14"/>
      <c r="J899" s="18"/>
      <c r="K899" s="14"/>
      <c r="L899" s="14"/>
    </row>
    <row r="900" spans="1:12">
      <c r="A900" s="1">
        <v>2425</v>
      </c>
      <c r="B900" s="1">
        <f t="shared" si="897"/>
        <v>-475</v>
      </c>
      <c r="C900" s="2">
        <v>44.3</v>
      </c>
      <c r="F900" s="18"/>
      <c r="G900" s="18"/>
      <c r="H900" s="14"/>
      <c r="I900" s="14"/>
      <c r="J900" s="18"/>
      <c r="K900" s="14"/>
      <c r="L900" s="14"/>
    </row>
    <row r="901" spans="1:12">
      <c r="A901" s="1">
        <v>2415</v>
      </c>
      <c r="B901" s="1">
        <f t="shared" si="897"/>
        <v>-465</v>
      </c>
      <c r="C901" s="2">
        <v>53.3</v>
      </c>
      <c r="F901" s="18"/>
      <c r="G901" s="18"/>
      <c r="H901" s="14"/>
      <c r="I901" s="14"/>
      <c r="J901" s="18"/>
      <c r="K901" s="14"/>
      <c r="L901" s="14"/>
    </row>
    <row r="902" spans="1:12">
      <c r="A902" s="1">
        <v>2405</v>
      </c>
      <c r="B902" s="1">
        <f t="shared" si="897"/>
        <v>-455</v>
      </c>
      <c r="C902" s="2">
        <v>54.5</v>
      </c>
      <c r="F902" s="18"/>
      <c r="G902" s="18"/>
      <c r="H902" s="14"/>
      <c r="I902" s="14"/>
      <c r="J902" s="18"/>
      <c r="K902" s="14"/>
      <c r="L902" s="14"/>
    </row>
    <row r="903" spans="1:12">
      <c r="A903" s="1">
        <v>2395</v>
      </c>
      <c r="B903" s="1">
        <f t="shared" si="897"/>
        <v>-445</v>
      </c>
      <c r="C903" s="2">
        <v>55.7</v>
      </c>
      <c r="F903" s="18"/>
      <c r="G903" s="18"/>
      <c r="H903" s="14"/>
      <c r="I903" s="14"/>
      <c r="J903" s="18"/>
      <c r="K903" s="14"/>
      <c r="L903" s="14"/>
    </row>
    <row r="904" spans="1:12">
      <c r="A904" s="1">
        <v>2385</v>
      </c>
      <c r="B904" s="1">
        <f t="shared" si="897"/>
        <v>-435</v>
      </c>
      <c r="C904" s="2">
        <v>60.6</v>
      </c>
      <c r="F904" s="18"/>
      <c r="G904" s="18"/>
      <c r="H904" s="14"/>
      <c r="I904" s="14"/>
      <c r="J904" s="18"/>
      <c r="K904" s="14"/>
      <c r="L904" s="14"/>
    </row>
    <row r="905" spans="1:12">
      <c r="A905" s="1">
        <v>2375</v>
      </c>
      <c r="B905" s="1">
        <f t="shared" si="897"/>
        <v>-425</v>
      </c>
      <c r="C905" s="2">
        <v>56.2</v>
      </c>
      <c r="F905" s="18"/>
      <c r="G905" s="18"/>
      <c r="H905" s="14"/>
      <c r="I905" s="14"/>
      <c r="J905" s="18"/>
      <c r="K905" s="14"/>
      <c r="L905" s="14"/>
    </row>
    <row r="906" spans="1:12">
      <c r="A906" s="1">
        <v>2365</v>
      </c>
      <c r="B906" s="1">
        <f t="shared" si="897"/>
        <v>-415</v>
      </c>
      <c r="C906" s="2">
        <v>36.9</v>
      </c>
      <c r="F906" s="18"/>
      <c r="G906" s="18"/>
      <c r="H906" s="14"/>
      <c r="I906" s="14"/>
      <c r="J906" s="18"/>
      <c r="K906" s="14"/>
      <c r="L906" s="14"/>
    </row>
    <row r="907" spans="1:12">
      <c r="A907" s="1">
        <v>2355</v>
      </c>
      <c r="B907" s="1">
        <f t="shared" si="897"/>
        <v>-405</v>
      </c>
      <c r="C907" s="2">
        <v>16.100000000000001</v>
      </c>
      <c r="F907" s="18"/>
      <c r="G907" s="18"/>
      <c r="H907" s="14"/>
      <c r="I907" s="14"/>
      <c r="J907" s="18"/>
      <c r="K907" s="14"/>
      <c r="L907" s="14"/>
    </row>
    <row r="908" spans="1:12">
      <c r="A908" s="1">
        <v>2345</v>
      </c>
      <c r="B908" s="1">
        <f t="shared" si="897"/>
        <v>-395</v>
      </c>
      <c r="C908" s="2">
        <v>6.6</v>
      </c>
      <c r="F908" s="18"/>
      <c r="G908" s="18"/>
      <c r="H908" s="14"/>
      <c r="I908" s="14"/>
      <c r="J908" s="18"/>
      <c r="K908" s="14"/>
      <c r="L908" s="14"/>
    </row>
    <row r="909" spans="1:12">
      <c r="A909" s="1">
        <v>2335</v>
      </c>
      <c r="B909" s="1">
        <f t="shared" si="897"/>
        <v>-385</v>
      </c>
      <c r="C909" s="2">
        <v>6.1</v>
      </c>
      <c r="F909" s="18"/>
      <c r="G909" s="18"/>
      <c r="H909" s="14"/>
      <c r="I909" s="14"/>
      <c r="J909" s="18"/>
      <c r="K909" s="14"/>
      <c r="L909" s="14"/>
    </row>
    <row r="910" spans="1:12">
      <c r="A910" s="1">
        <v>2325</v>
      </c>
      <c r="B910" s="1">
        <f t="shared" si="897"/>
        <v>-375</v>
      </c>
      <c r="C910" s="2">
        <v>8.4</v>
      </c>
      <c r="F910" s="18"/>
      <c r="G910" s="18"/>
      <c r="H910" s="14"/>
      <c r="I910" s="14"/>
      <c r="J910" s="18"/>
      <c r="K910" s="14"/>
      <c r="L910" s="14"/>
    </row>
    <row r="911" spans="1:12">
      <c r="A911" s="1">
        <v>2315</v>
      </c>
      <c r="B911" s="1">
        <f t="shared" si="897"/>
        <v>-365</v>
      </c>
      <c r="C911" s="2">
        <v>7.8</v>
      </c>
      <c r="F911" s="18"/>
      <c r="G911" s="18"/>
      <c r="H911" s="14"/>
      <c r="I911" s="14"/>
      <c r="J911" s="18"/>
      <c r="K911" s="14"/>
      <c r="L911" s="14"/>
    </row>
    <row r="912" spans="1:12">
      <c r="A912" s="1">
        <v>2305</v>
      </c>
      <c r="B912" s="1">
        <f t="shared" si="897"/>
        <v>-355</v>
      </c>
      <c r="C912" s="2">
        <v>3.9</v>
      </c>
      <c r="F912" s="18"/>
      <c r="G912" s="18"/>
      <c r="H912" s="14"/>
      <c r="I912" s="14"/>
      <c r="J912" s="18"/>
      <c r="K912" s="14"/>
      <c r="L912" s="14"/>
    </row>
    <row r="913" spans="1:12">
      <c r="A913" s="1">
        <v>2295</v>
      </c>
      <c r="B913" s="1">
        <f t="shared" si="897"/>
        <v>-345</v>
      </c>
      <c r="C913" s="2">
        <v>4</v>
      </c>
      <c r="F913" s="18"/>
      <c r="G913" s="18"/>
      <c r="H913" s="14"/>
      <c r="I913" s="14"/>
      <c r="J913" s="18"/>
      <c r="K913" s="14"/>
      <c r="L913" s="14"/>
    </row>
    <row r="914" spans="1:12">
      <c r="A914" s="1">
        <v>2285</v>
      </c>
      <c r="B914" s="1">
        <f t="shared" si="897"/>
        <v>-335</v>
      </c>
      <c r="C914" s="2">
        <v>10.7</v>
      </c>
      <c r="F914" s="18"/>
      <c r="G914" s="18"/>
      <c r="H914" s="14"/>
      <c r="I914" s="14"/>
      <c r="J914" s="18"/>
      <c r="K914" s="14"/>
      <c r="L914" s="14"/>
    </row>
    <row r="915" spans="1:12">
      <c r="A915" s="1">
        <v>2275</v>
      </c>
      <c r="B915" s="1">
        <f t="shared" si="897"/>
        <v>-325</v>
      </c>
      <c r="C915" s="2">
        <v>20.9</v>
      </c>
      <c r="F915" s="18"/>
      <c r="G915" s="18"/>
      <c r="H915" s="14"/>
      <c r="I915" s="14"/>
      <c r="J915" s="18"/>
      <c r="K915" s="14"/>
      <c r="L915" s="14"/>
    </row>
    <row r="916" spans="1:12">
      <c r="A916" s="1">
        <v>2265</v>
      </c>
      <c r="B916" s="1">
        <f t="shared" si="897"/>
        <v>-315</v>
      </c>
      <c r="C916" s="2">
        <v>28.8</v>
      </c>
      <c r="F916" s="18"/>
      <c r="G916" s="18"/>
      <c r="H916" s="14"/>
      <c r="I916" s="14"/>
      <c r="J916" s="18"/>
      <c r="K916" s="14"/>
      <c r="L916" s="14"/>
    </row>
    <row r="917" spans="1:12">
      <c r="A917" s="1">
        <v>2255</v>
      </c>
      <c r="B917" s="1">
        <f t="shared" si="897"/>
        <v>-305</v>
      </c>
      <c r="C917" s="2">
        <v>33.5</v>
      </c>
      <c r="F917" s="18"/>
      <c r="G917" s="18"/>
      <c r="H917" s="14"/>
      <c r="I917" s="14"/>
      <c r="J917" s="18"/>
      <c r="K917" s="14"/>
      <c r="L917" s="14"/>
    </row>
    <row r="918" spans="1:12">
      <c r="A918" s="1">
        <v>2245</v>
      </c>
      <c r="B918" s="1">
        <f t="shared" si="897"/>
        <v>-295</v>
      </c>
      <c r="C918" s="2">
        <v>41</v>
      </c>
      <c r="F918" s="18"/>
      <c r="G918" s="18"/>
      <c r="H918" s="14"/>
      <c r="I918" s="14"/>
      <c r="J918" s="18"/>
      <c r="K918" s="14"/>
      <c r="L918" s="14"/>
    </row>
    <row r="919" spans="1:12">
      <c r="A919" s="1">
        <v>2235</v>
      </c>
      <c r="B919" s="1">
        <f t="shared" si="897"/>
        <v>-285</v>
      </c>
      <c r="C919" s="2">
        <v>50.8</v>
      </c>
      <c r="F919" s="18"/>
      <c r="G919" s="18"/>
      <c r="H919" s="14"/>
      <c r="I919" s="14"/>
      <c r="J919" s="18"/>
      <c r="K919" s="14"/>
      <c r="L919" s="14"/>
    </row>
    <row r="920" spans="1:12">
      <c r="A920" s="1">
        <v>2225</v>
      </c>
      <c r="B920" s="1">
        <f t="shared" si="897"/>
        <v>-275</v>
      </c>
      <c r="C920" s="2">
        <v>54.9</v>
      </c>
      <c r="F920" s="18"/>
      <c r="G920" s="18"/>
      <c r="H920" s="14"/>
      <c r="I920" s="14"/>
      <c r="J920" s="18"/>
      <c r="K920" s="14"/>
      <c r="L920" s="14"/>
    </row>
    <row r="921" spans="1:12">
      <c r="A921" s="1">
        <v>2215</v>
      </c>
      <c r="B921" s="1">
        <f t="shared" si="897"/>
        <v>-265</v>
      </c>
      <c r="C921" s="2">
        <v>47.4</v>
      </c>
      <c r="F921" s="18"/>
      <c r="G921" s="18"/>
      <c r="H921" s="14"/>
      <c r="I921" s="14"/>
      <c r="J921" s="18"/>
      <c r="K921" s="14"/>
      <c r="L921" s="14"/>
    </row>
    <row r="922" spans="1:12">
      <c r="A922" s="1">
        <v>2205</v>
      </c>
      <c r="B922" s="1">
        <f t="shared" si="897"/>
        <v>-255</v>
      </c>
      <c r="C922" s="2">
        <v>42.1</v>
      </c>
      <c r="F922" s="18"/>
      <c r="G922" s="18"/>
      <c r="H922" s="14"/>
      <c r="I922" s="14"/>
      <c r="J922" s="18"/>
      <c r="K922" s="14"/>
      <c r="L922" s="14"/>
    </row>
    <row r="923" spans="1:12">
      <c r="A923" s="1">
        <v>2195</v>
      </c>
      <c r="B923" s="1">
        <f t="shared" si="897"/>
        <v>-245</v>
      </c>
      <c r="C923" s="2">
        <v>42.9</v>
      </c>
      <c r="F923" s="18"/>
      <c r="G923" s="18"/>
      <c r="H923" s="14"/>
      <c r="I923" s="14"/>
      <c r="J923" s="18"/>
      <c r="K923" s="14"/>
      <c r="L923" s="14"/>
    </row>
    <row r="924" spans="1:12">
      <c r="A924" s="1">
        <v>2185</v>
      </c>
      <c r="B924" s="1">
        <f t="shared" si="897"/>
        <v>-235</v>
      </c>
      <c r="C924" s="2">
        <v>38.4</v>
      </c>
      <c r="F924" s="18"/>
      <c r="G924" s="18"/>
      <c r="H924" s="14"/>
      <c r="I924" s="14"/>
      <c r="J924" s="18"/>
      <c r="K924" s="14"/>
      <c r="L924" s="14"/>
    </row>
    <row r="925" spans="1:12">
      <c r="A925" s="1">
        <v>2175</v>
      </c>
      <c r="B925" s="1">
        <f t="shared" si="897"/>
        <v>-225</v>
      </c>
      <c r="C925" s="2">
        <v>38.6</v>
      </c>
      <c r="F925" s="18"/>
      <c r="G925" s="18"/>
      <c r="H925" s="14"/>
      <c r="I925" s="14"/>
      <c r="J925" s="18"/>
      <c r="K925" s="14"/>
      <c r="L925" s="14"/>
    </row>
    <row r="926" spans="1:12">
      <c r="A926" s="1">
        <v>2165</v>
      </c>
      <c r="B926" s="1">
        <f t="shared" si="897"/>
        <v>-215</v>
      </c>
      <c r="C926" s="2">
        <v>37.299999999999997</v>
      </c>
      <c r="F926" s="18"/>
      <c r="G926" s="18"/>
      <c r="H926" s="14"/>
      <c r="I926" s="14"/>
      <c r="J926" s="18"/>
      <c r="K926" s="14"/>
      <c r="L926" s="14"/>
    </row>
    <row r="927" spans="1:12">
      <c r="A927" s="1">
        <v>2155</v>
      </c>
      <c r="B927" s="1">
        <f t="shared" si="897"/>
        <v>-205</v>
      </c>
      <c r="C927" s="2">
        <v>25.7</v>
      </c>
      <c r="F927" s="18"/>
      <c r="G927" s="18"/>
      <c r="H927" s="14"/>
      <c r="I927" s="14"/>
      <c r="J927" s="18"/>
      <c r="K927" s="14"/>
      <c r="L927" s="14"/>
    </row>
    <row r="928" spans="1:12">
      <c r="A928" s="1">
        <v>2145</v>
      </c>
      <c r="B928" s="1">
        <f t="shared" si="897"/>
        <v>-195</v>
      </c>
      <c r="C928" s="2">
        <v>23.5</v>
      </c>
      <c r="F928" s="18"/>
      <c r="G928" s="18"/>
      <c r="H928" s="14"/>
      <c r="I928" s="14"/>
      <c r="J928" s="18"/>
      <c r="K928" s="14"/>
      <c r="L928" s="14"/>
    </row>
    <row r="929" spans="1:12">
      <c r="A929" s="1">
        <v>2135</v>
      </c>
      <c r="B929" s="1">
        <f t="shared" si="897"/>
        <v>-185</v>
      </c>
      <c r="C929" s="2">
        <v>26.9</v>
      </c>
      <c r="F929" s="18"/>
      <c r="G929" s="18"/>
      <c r="H929" s="14"/>
      <c r="I929" s="14"/>
      <c r="J929" s="18"/>
      <c r="K929" s="14"/>
      <c r="L929" s="14"/>
    </row>
    <row r="930" spans="1:12">
      <c r="A930" s="1">
        <v>2125</v>
      </c>
      <c r="B930" s="1">
        <f t="shared" si="897"/>
        <v>-175</v>
      </c>
      <c r="C930" s="2">
        <v>22.8</v>
      </c>
      <c r="F930" s="18"/>
      <c r="G930" s="18"/>
      <c r="H930" s="14"/>
      <c r="I930" s="14"/>
      <c r="J930" s="18"/>
      <c r="K930" s="14"/>
      <c r="L930" s="14"/>
    </row>
    <row r="931" spans="1:12">
      <c r="A931" s="1">
        <v>2115</v>
      </c>
      <c r="B931" s="1">
        <f t="shared" si="897"/>
        <v>-165</v>
      </c>
      <c r="C931" s="2">
        <v>19.600000000000001</v>
      </c>
      <c r="F931" s="18"/>
      <c r="G931" s="18"/>
      <c r="H931" s="14"/>
      <c r="I931" s="14"/>
      <c r="J931" s="18"/>
      <c r="K931" s="14"/>
      <c r="L931" s="14"/>
    </row>
    <row r="932" spans="1:12">
      <c r="A932" s="1">
        <v>2105</v>
      </c>
      <c r="B932" s="1">
        <f t="shared" si="897"/>
        <v>-155</v>
      </c>
      <c r="C932" s="2">
        <v>22.4</v>
      </c>
      <c r="F932" s="18"/>
      <c r="G932" s="18"/>
      <c r="H932" s="14"/>
      <c r="I932" s="14"/>
      <c r="J932" s="18"/>
      <c r="K932" s="14"/>
      <c r="L932" s="14"/>
    </row>
    <row r="933" spans="1:12">
      <c r="A933" s="1">
        <v>2095</v>
      </c>
      <c r="B933" s="1">
        <f t="shared" si="897"/>
        <v>-145</v>
      </c>
      <c r="C933" s="2">
        <v>28.4</v>
      </c>
      <c r="F933" s="18"/>
      <c r="G933" s="18"/>
      <c r="H933" s="14"/>
      <c r="I933" s="14"/>
      <c r="J933" s="18"/>
      <c r="K933" s="14"/>
      <c r="L933" s="14"/>
    </row>
    <row r="934" spans="1:12">
      <c r="A934" s="1">
        <v>2085</v>
      </c>
      <c r="B934" s="1">
        <f t="shared" si="897"/>
        <v>-135</v>
      </c>
      <c r="C934" s="2">
        <v>35.5</v>
      </c>
      <c r="F934" s="18"/>
      <c r="G934" s="18"/>
      <c r="H934" s="14"/>
      <c r="I934" s="14"/>
      <c r="J934" s="18"/>
      <c r="K934" s="14"/>
      <c r="L934" s="14"/>
    </row>
    <row r="935" spans="1:12">
      <c r="A935" s="1">
        <v>2075</v>
      </c>
      <c r="B935" s="1">
        <f t="shared" si="897"/>
        <v>-125</v>
      </c>
      <c r="C935" s="2">
        <v>36.799999999999997</v>
      </c>
      <c r="F935" s="18"/>
      <c r="G935" s="18"/>
      <c r="H935" s="14"/>
      <c r="I935" s="14"/>
      <c r="J935" s="18"/>
      <c r="K935" s="14"/>
      <c r="L935" s="14"/>
    </row>
    <row r="936" spans="1:12">
      <c r="A936" s="1">
        <v>2065</v>
      </c>
      <c r="B936" s="1">
        <f t="shared" si="897"/>
        <v>-115</v>
      </c>
      <c r="C936" s="2">
        <v>33.4</v>
      </c>
      <c r="F936" s="18"/>
      <c r="G936" s="18"/>
      <c r="H936" s="14"/>
      <c r="I936" s="14"/>
      <c r="J936" s="18"/>
      <c r="K936" s="14"/>
      <c r="L936" s="14"/>
    </row>
    <row r="937" spans="1:12">
      <c r="A937" s="1">
        <v>2055</v>
      </c>
      <c r="B937" s="1">
        <f t="shared" si="897"/>
        <v>-105</v>
      </c>
      <c r="C937" s="2">
        <v>31.9</v>
      </c>
      <c r="F937" s="18"/>
      <c r="G937" s="18"/>
      <c r="H937" s="14"/>
      <c r="I937" s="14"/>
      <c r="J937" s="18"/>
      <c r="K937" s="14"/>
      <c r="L937" s="14"/>
    </row>
    <row r="938" spans="1:12">
      <c r="A938" s="1">
        <v>2045</v>
      </c>
      <c r="B938" s="1">
        <f t="shared" si="897"/>
        <v>-95</v>
      </c>
      <c r="C938" s="2">
        <v>30.9</v>
      </c>
      <c r="F938" s="18"/>
      <c r="G938" s="18"/>
      <c r="H938" s="14"/>
      <c r="I938" s="14"/>
      <c r="J938" s="18"/>
      <c r="K938" s="14"/>
      <c r="L938" s="14"/>
    </row>
    <row r="939" spans="1:12">
      <c r="A939" s="1">
        <v>2035</v>
      </c>
      <c r="B939" s="1">
        <f t="shared" si="897"/>
        <v>-85</v>
      </c>
      <c r="C939" s="2">
        <v>34</v>
      </c>
      <c r="F939" s="18"/>
      <c r="G939" s="18"/>
      <c r="H939" s="14"/>
      <c r="I939" s="14"/>
      <c r="J939" s="18"/>
      <c r="K939" s="14"/>
      <c r="L939" s="14"/>
    </row>
    <row r="940" spans="1:12">
      <c r="A940" s="1">
        <v>2025</v>
      </c>
      <c r="B940" s="1">
        <f t="shared" si="897"/>
        <v>-75</v>
      </c>
      <c r="C940" s="2">
        <v>40.700000000000003</v>
      </c>
      <c r="F940" s="18"/>
      <c r="G940" s="18"/>
      <c r="H940" s="14"/>
      <c r="I940" s="14"/>
      <c r="J940" s="18"/>
      <c r="K940" s="14"/>
      <c r="L940" s="14"/>
    </row>
    <row r="941" spans="1:12">
      <c r="A941" s="1">
        <v>2015</v>
      </c>
      <c r="B941" s="1">
        <f t="shared" si="897"/>
        <v>-65</v>
      </c>
      <c r="C941" s="2">
        <v>39.799999999999997</v>
      </c>
      <c r="F941" s="18"/>
      <c r="G941" s="18"/>
      <c r="H941" s="14"/>
      <c r="I941" s="14"/>
      <c r="J941" s="18"/>
      <c r="K941" s="14"/>
      <c r="L941" s="14"/>
    </row>
    <row r="942" spans="1:12">
      <c r="A942" s="1">
        <v>2005</v>
      </c>
      <c r="B942" s="1">
        <f t="shared" si="897"/>
        <v>-55</v>
      </c>
      <c r="C942" s="2">
        <v>30.1</v>
      </c>
      <c r="F942" s="18"/>
      <c r="G942" s="18"/>
      <c r="H942" s="14"/>
      <c r="I942" s="14"/>
      <c r="J942" s="18"/>
      <c r="K942" s="14"/>
      <c r="L942" s="14"/>
    </row>
    <row r="943" spans="1:12">
      <c r="A943" s="1">
        <v>1995</v>
      </c>
      <c r="B943" s="1">
        <f t="shared" si="897"/>
        <v>-45</v>
      </c>
      <c r="C943" s="2">
        <v>23</v>
      </c>
      <c r="F943" s="18"/>
      <c r="G943" s="18"/>
      <c r="H943" s="14"/>
      <c r="I943" s="14"/>
      <c r="J943" s="18"/>
      <c r="K943" s="14"/>
      <c r="L943" s="14"/>
    </row>
    <row r="944" spans="1:12">
      <c r="A944" s="1">
        <v>1985</v>
      </c>
      <c r="B944" s="1">
        <f t="shared" si="897"/>
        <v>-35</v>
      </c>
      <c r="C944" s="2">
        <v>24.3</v>
      </c>
      <c r="F944" s="18"/>
      <c r="G944" s="18"/>
      <c r="H944" s="14"/>
      <c r="I944" s="14"/>
      <c r="J944" s="18"/>
      <c r="K944" s="14"/>
      <c r="L944" s="14"/>
    </row>
    <row r="945" spans="1:12">
      <c r="A945" s="1">
        <v>1975</v>
      </c>
      <c r="B945" s="1">
        <f t="shared" si="897"/>
        <v>-25</v>
      </c>
      <c r="C945" s="2">
        <v>30.2</v>
      </c>
      <c r="F945" s="18"/>
      <c r="G945" s="18"/>
      <c r="H945" s="14"/>
      <c r="I945" s="14"/>
      <c r="J945" s="18"/>
      <c r="K945" s="14"/>
      <c r="L945" s="14"/>
    </row>
    <row r="946" spans="1:12">
      <c r="A946" s="1">
        <v>1965</v>
      </c>
      <c r="B946" s="1">
        <f t="shared" si="897"/>
        <v>-15</v>
      </c>
      <c r="C946" s="2">
        <v>34.6</v>
      </c>
      <c r="F946" s="18"/>
      <c r="G946" s="18"/>
      <c r="H946" s="14"/>
      <c r="I946" s="14"/>
      <c r="J946" s="18"/>
      <c r="K946" s="14"/>
      <c r="L946" s="14"/>
    </row>
    <row r="947" spans="1:12">
      <c r="A947" s="1">
        <v>1955</v>
      </c>
      <c r="B947" s="1">
        <f t="shared" si="897"/>
        <v>-5</v>
      </c>
      <c r="C947" s="2">
        <v>32.6</v>
      </c>
      <c r="F947" s="18"/>
      <c r="G947" s="18"/>
      <c r="H947" s="14"/>
      <c r="I947" s="14"/>
      <c r="J947" s="18"/>
      <c r="K947" s="14"/>
      <c r="L947" s="14"/>
    </row>
    <row r="948" spans="1:12">
      <c r="A948" s="1">
        <v>1945</v>
      </c>
      <c r="B948" s="1">
        <f t="shared" si="897"/>
        <v>5</v>
      </c>
      <c r="C948" s="2">
        <v>28.6</v>
      </c>
      <c r="F948" s="18"/>
      <c r="G948" s="18"/>
      <c r="H948" s="14"/>
      <c r="I948" s="14"/>
      <c r="J948" s="18"/>
      <c r="K948" s="14"/>
      <c r="L948" s="14"/>
    </row>
    <row r="949" spans="1:12">
      <c r="A949" s="1">
        <v>1935</v>
      </c>
      <c r="B949" s="1">
        <f t="shared" si="897"/>
        <v>15</v>
      </c>
      <c r="C949" s="2">
        <v>26.8</v>
      </c>
      <c r="F949" s="18"/>
      <c r="G949" s="18"/>
      <c r="H949" s="14"/>
      <c r="I949" s="14"/>
      <c r="J949" s="18"/>
      <c r="K949" s="14"/>
      <c r="L949" s="14"/>
    </row>
    <row r="950" spans="1:12">
      <c r="A950" s="1">
        <v>1925</v>
      </c>
      <c r="B950" s="1">
        <f t="shared" si="897"/>
        <v>25</v>
      </c>
      <c r="C950" s="2">
        <v>25.1</v>
      </c>
      <c r="F950" s="18"/>
      <c r="G950" s="18"/>
      <c r="H950" s="14"/>
      <c r="I950" s="14"/>
      <c r="J950" s="18"/>
      <c r="K950" s="14"/>
      <c r="L950" s="14"/>
    </row>
    <row r="951" spans="1:12">
      <c r="A951" s="1">
        <v>1915</v>
      </c>
      <c r="B951" s="1">
        <f t="shared" si="897"/>
        <v>35</v>
      </c>
      <c r="C951" s="2">
        <v>29.2</v>
      </c>
      <c r="F951" s="18"/>
      <c r="G951" s="18"/>
      <c r="H951" s="14"/>
      <c r="I951" s="14"/>
      <c r="J951" s="18"/>
      <c r="K951" s="14"/>
      <c r="L951" s="14"/>
    </row>
    <row r="952" spans="1:12">
      <c r="A952" s="1">
        <v>1905</v>
      </c>
      <c r="B952" s="1">
        <f t="shared" si="897"/>
        <v>45</v>
      </c>
      <c r="C952" s="2">
        <v>32.5</v>
      </c>
      <c r="F952" s="18"/>
      <c r="G952" s="18"/>
      <c r="H952" s="14"/>
      <c r="I952" s="14"/>
      <c r="J952" s="18"/>
      <c r="K952" s="14"/>
      <c r="L952" s="14"/>
    </row>
    <row r="953" spans="1:12">
      <c r="A953" s="1">
        <v>1895</v>
      </c>
      <c r="B953" s="1">
        <f t="shared" si="897"/>
        <v>55</v>
      </c>
      <c r="C953" s="2">
        <v>28.3</v>
      </c>
      <c r="F953" s="18"/>
      <c r="G953" s="18"/>
      <c r="H953" s="14"/>
      <c r="I953" s="14"/>
      <c r="J953" s="18"/>
      <c r="K953" s="14"/>
      <c r="L953" s="14"/>
    </row>
    <row r="954" spans="1:12">
      <c r="A954" s="1">
        <v>1885</v>
      </c>
      <c r="B954" s="1">
        <f t="shared" si="897"/>
        <v>65</v>
      </c>
      <c r="C954" s="2">
        <v>24</v>
      </c>
      <c r="F954" s="18"/>
      <c r="G954" s="18"/>
      <c r="H954" s="14"/>
      <c r="I954" s="14"/>
      <c r="J954" s="18"/>
      <c r="K954" s="14"/>
      <c r="L954" s="14"/>
    </row>
    <row r="955" spans="1:12">
      <c r="A955" s="1">
        <v>1875</v>
      </c>
      <c r="B955" s="1">
        <f t="shared" si="897"/>
        <v>75</v>
      </c>
      <c r="C955" s="2">
        <v>19.8</v>
      </c>
      <c r="F955" s="18"/>
      <c r="G955" s="18"/>
      <c r="H955" s="14"/>
      <c r="I955" s="14"/>
      <c r="J955" s="18"/>
      <c r="K955" s="14"/>
      <c r="L955" s="14"/>
    </row>
    <row r="956" spans="1:12">
      <c r="A956" s="1">
        <v>1865</v>
      </c>
      <c r="B956" s="1">
        <f t="shared" si="897"/>
        <v>85</v>
      </c>
      <c r="C956" s="2">
        <v>18.7</v>
      </c>
      <c r="F956" s="18"/>
      <c r="G956" s="18"/>
      <c r="H956" s="14"/>
      <c r="I956" s="14"/>
      <c r="J956" s="18"/>
      <c r="K956" s="14"/>
      <c r="L956" s="14"/>
    </row>
    <row r="957" spans="1:12">
      <c r="A957" s="1">
        <v>1855</v>
      </c>
      <c r="B957" s="1">
        <f t="shared" si="897"/>
        <v>95</v>
      </c>
      <c r="C957" s="2">
        <v>26</v>
      </c>
      <c r="F957" s="18"/>
      <c r="G957" s="18"/>
      <c r="H957" s="14"/>
      <c r="I957" s="14"/>
      <c r="J957" s="18"/>
      <c r="K957" s="14"/>
      <c r="L957" s="14"/>
    </row>
    <row r="958" spans="1:12">
      <c r="A958" s="1">
        <v>1845</v>
      </c>
      <c r="B958" s="1">
        <f t="shared" si="897"/>
        <v>105</v>
      </c>
      <c r="C958" s="2">
        <v>33.799999999999997</v>
      </c>
      <c r="F958" s="18"/>
      <c r="G958" s="18"/>
      <c r="H958" s="14"/>
      <c r="I958" s="14"/>
      <c r="J958" s="18"/>
      <c r="K958" s="14"/>
      <c r="L958" s="14"/>
    </row>
    <row r="959" spans="1:12">
      <c r="A959" s="1">
        <v>1835</v>
      </c>
      <c r="B959" s="1">
        <f t="shared" si="897"/>
        <v>115</v>
      </c>
      <c r="C959" s="2">
        <v>29.5</v>
      </c>
      <c r="F959" s="18"/>
      <c r="G959" s="18"/>
      <c r="H959" s="14"/>
      <c r="I959" s="14"/>
      <c r="J959" s="18"/>
      <c r="K959" s="14"/>
      <c r="L959" s="14"/>
    </row>
    <row r="960" spans="1:12">
      <c r="A960" s="1">
        <v>1825</v>
      </c>
      <c r="B960" s="1">
        <f t="shared" si="897"/>
        <v>125</v>
      </c>
      <c r="C960" s="2">
        <v>18.2</v>
      </c>
      <c r="F960" s="18"/>
      <c r="G960" s="18"/>
      <c r="H960" s="14"/>
      <c r="I960" s="14"/>
      <c r="J960" s="18"/>
      <c r="K960" s="14"/>
      <c r="L960" s="14"/>
    </row>
    <row r="961" spans="1:12">
      <c r="A961" s="1">
        <v>1815</v>
      </c>
      <c r="B961" s="1">
        <f t="shared" si="897"/>
        <v>135</v>
      </c>
      <c r="C961" s="2">
        <v>14.4</v>
      </c>
      <c r="F961" s="18"/>
      <c r="G961" s="18"/>
      <c r="H961" s="14"/>
      <c r="I961" s="14"/>
      <c r="J961" s="18"/>
      <c r="K961" s="14"/>
      <c r="L961" s="14"/>
    </row>
    <row r="962" spans="1:12">
      <c r="A962" s="1">
        <v>1805</v>
      </c>
      <c r="B962" s="1">
        <f t="shared" ref="B962:B1025" si="898">1950-A962</f>
        <v>145</v>
      </c>
      <c r="C962" s="2">
        <v>20</v>
      </c>
      <c r="F962" s="18"/>
      <c r="G962" s="18"/>
      <c r="H962" s="14"/>
      <c r="I962" s="14"/>
      <c r="J962" s="18"/>
      <c r="K962" s="14"/>
      <c r="L962" s="14"/>
    </row>
    <row r="963" spans="1:12">
      <c r="A963" s="1">
        <v>1795</v>
      </c>
      <c r="B963" s="1">
        <f t="shared" si="898"/>
        <v>155</v>
      </c>
      <c r="C963" s="2">
        <v>26.9</v>
      </c>
      <c r="F963" s="18"/>
      <c r="G963" s="18"/>
      <c r="H963" s="14"/>
      <c r="I963" s="14"/>
      <c r="J963" s="18"/>
      <c r="K963" s="14"/>
      <c r="L963" s="14"/>
    </row>
    <row r="964" spans="1:12">
      <c r="A964" s="1">
        <v>1785</v>
      </c>
      <c r="B964" s="1">
        <f t="shared" si="898"/>
        <v>165</v>
      </c>
      <c r="C964" s="2">
        <v>29</v>
      </c>
      <c r="F964" s="18"/>
      <c r="G964" s="18"/>
      <c r="H964" s="14"/>
      <c r="I964" s="14"/>
      <c r="J964" s="18"/>
      <c r="K964" s="14"/>
      <c r="L964" s="14"/>
    </row>
    <row r="965" spans="1:12">
      <c r="A965" s="1">
        <v>1775</v>
      </c>
      <c r="B965" s="1">
        <f t="shared" si="898"/>
        <v>175</v>
      </c>
      <c r="C965" s="2">
        <v>29.5</v>
      </c>
      <c r="F965" s="18"/>
      <c r="G965" s="18"/>
      <c r="H965" s="14"/>
      <c r="I965" s="14"/>
      <c r="J965" s="18"/>
      <c r="K965" s="14"/>
      <c r="L965" s="14"/>
    </row>
    <row r="966" spans="1:12">
      <c r="A966" s="1">
        <v>1765</v>
      </c>
      <c r="B966" s="1">
        <f t="shared" si="898"/>
        <v>185</v>
      </c>
      <c r="C966" s="2">
        <v>34.1</v>
      </c>
      <c r="F966" s="18"/>
      <c r="G966" s="18"/>
      <c r="H966" s="14"/>
      <c r="I966" s="14"/>
      <c r="J966" s="18"/>
      <c r="K966" s="14"/>
      <c r="L966" s="14"/>
    </row>
    <row r="967" spans="1:12">
      <c r="A967" s="1">
        <v>1755</v>
      </c>
      <c r="B967" s="1">
        <f t="shared" si="898"/>
        <v>195</v>
      </c>
      <c r="C967" s="2">
        <v>39.700000000000003</v>
      </c>
      <c r="F967" s="18"/>
      <c r="G967" s="18"/>
      <c r="H967" s="14"/>
      <c r="I967" s="14"/>
      <c r="J967" s="18"/>
      <c r="K967" s="14"/>
      <c r="L967" s="14"/>
    </row>
    <row r="968" spans="1:12">
      <c r="A968" s="1">
        <v>1745</v>
      </c>
      <c r="B968" s="1">
        <f t="shared" si="898"/>
        <v>205</v>
      </c>
      <c r="C968" s="2">
        <v>38.299999999999997</v>
      </c>
      <c r="F968" s="18"/>
      <c r="G968" s="18"/>
      <c r="H968" s="14"/>
      <c r="I968" s="14"/>
      <c r="J968" s="18"/>
      <c r="K968" s="14"/>
      <c r="L968" s="14"/>
    </row>
    <row r="969" spans="1:12">
      <c r="A969" s="1">
        <v>1735</v>
      </c>
      <c r="B969" s="1">
        <f t="shared" si="898"/>
        <v>215</v>
      </c>
      <c r="C969" s="2">
        <v>33.5</v>
      </c>
      <c r="F969" s="18"/>
      <c r="G969" s="18"/>
      <c r="H969" s="14"/>
      <c r="I969" s="14"/>
      <c r="J969" s="18"/>
      <c r="K969" s="14"/>
      <c r="L969" s="14"/>
    </row>
    <row r="970" spans="1:12">
      <c r="A970" s="1">
        <v>1725</v>
      </c>
      <c r="B970" s="1">
        <f t="shared" si="898"/>
        <v>225</v>
      </c>
      <c r="C970" s="2">
        <v>29.4</v>
      </c>
      <c r="F970" s="18"/>
      <c r="G970" s="18"/>
      <c r="H970" s="14"/>
      <c r="I970" s="14"/>
      <c r="J970" s="18"/>
      <c r="K970" s="14"/>
      <c r="L970" s="14"/>
    </row>
    <row r="971" spans="1:12">
      <c r="A971" s="1">
        <v>1715</v>
      </c>
      <c r="B971" s="1">
        <f t="shared" si="898"/>
        <v>235</v>
      </c>
      <c r="C971" s="2">
        <v>23.5</v>
      </c>
      <c r="F971" s="18"/>
      <c r="G971" s="18"/>
      <c r="H971" s="14"/>
      <c r="I971" s="14"/>
      <c r="J971" s="18"/>
      <c r="K971" s="14"/>
      <c r="L971" s="14"/>
    </row>
    <row r="972" spans="1:12">
      <c r="A972" s="1">
        <v>1705</v>
      </c>
      <c r="B972" s="1">
        <f t="shared" si="898"/>
        <v>245</v>
      </c>
      <c r="C972" s="2">
        <v>17.399999999999999</v>
      </c>
      <c r="F972" s="18"/>
      <c r="G972" s="18"/>
      <c r="H972" s="14"/>
      <c r="I972" s="14"/>
      <c r="J972" s="18"/>
      <c r="K972" s="14"/>
      <c r="L972" s="14"/>
    </row>
    <row r="973" spans="1:12">
      <c r="A973" s="1">
        <v>1695</v>
      </c>
      <c r="B973" s="1">
        <f t="shared" si="898"/>
        <v>255</v>
      </c>
      <c r="C973" s="2">
        <v>12.6</v>
      </c>
      <c r="F973" s="18"/>
      <c r="G973" s="18"/>
      <c r="H973" s="14"/>
      <c r="I973" s="14"/>
      <c r="J973" s="18"/>
      <c r="K973" s="14"/>
      <c r="L973" s="14"/>
    </row>
    <row r="974" spans="1:12">
      <c r="A974" s="1">
        <v>1685</v>
      </c>
      <c r="B974" s="1">
        <f t="shared" si="898"/>
        <v>265</v>
      </c>
      <c r="C974" s="2">
        <v>14.8</v>
      </c>
      <c r="F974" s="18"/>
      <c r="G974" s="18"/>
      <c r="H974" s="14"/>
      <c r="I974" s="14"/>
      <c r="J974" s="18"/>
      <c r="K974" s="14"/>
      <c r="L974" s="14"/>
    </row>
    <row r="975" spans="1:12">
      <c r="A975" s="1">
        <v>1675</v>
      </c>
      <c r="B975" s="1">
        <f t="shared" si="898"/>
        <v>275</v>
      </c>
      <c r="C975" s="2">
        <v>25.9</v>
      </c>
      <c r="F975" s="18"/>
      <c r="G975" s="18"/>
      <c r="H975" s="14"/>
      <c r="I975" s="14"/>
      <c r="J975" s="18"/>
      <c r="K975" s="14"/>
      <c r="L975" s="14"/>
    </row>
    <row r="976" spans="1:12">
      <c r="A976" s="1">
        <v>1665</v>
      </c>
      <c r="B976" s="1">
        <f t="shared" si="898"/>
        <v>285</v>
      </c>
      <c r="C976" s="2">
        <v>35.299999999999997</v>
      </c>
      <c r="F976" s="18"/>
      <c r="G976" s="18"/>
      <c r="H976" s="14"/>
      <c r="I976" s="14"/>
      <c r="J976" s="18"/>
      <c r="K976" s="14"/>
      <c r="L976" s="14"/>
    </row>
    <row r="977" spans="1:12">
      <c r="A977" s="1">
        <v>1655</v>
      </c>
      <c r="B977" s="1">
        <f t="shared" si="898"/>
        <v>295</v>
      </c>
      <c r="C977" s="2">
        <v>42.7</v>
      </c>
      <c r="F977" s="18"/>
      <c r="G977" s="18"/>
      <c r="H977" s="14"/>
      <c r="I977" s="14"/>
      <c r="J977" s="18"/>
      <c r="K977" s="14"/>
      <c r="L977" s="14"/>
    </row>
    <row r="978" spans="1:12">
      <c r="A978" s="1">
        <v>1645</v>
      </c>
      <c r="B978" s="1">
        <f t="shared" si="898"/>
        <v>305</v>
      </c>
      <c r="C978" s="2">
        <v>47.1</v>
      </c>
      <c r="F978" s="18"/>
      <c r="G978" s="18"/>
      <c r="H978" s="14"/>
      <c r="I978" s="14"/>
      <c r="J978" s="18"/>
      <c r="K978" s="14"/>
      <c r="L978" s="14"/>
    </row>
    <row r="979" spans="1:12">
      <c r="A979" s="1">
        <v>1635</v>
      </c>
      <c r="B979" s="1">
        <f t="shared" si="898"/>
        <v>315</v>
      </c>
      <c r="C979" s="2">
        <v>37.700000000000003</v>
      </c>
      <c r="F979" s="18"/>
      <c r="G979" s="18"/>
      <c r="H979" s="14"/>
      <c r="I979" s="14"/>
      <c r="J979" s="18"/>
      <c r="K979" s="14"/>
      <c r="L979" s="14"/>
    </row>
    <row r="980" spans="1:12">
      <c r="A980" s="1">
        <v>1625</v>
      </c>
      <c r="B980" s="1">
        <f t="shared" si="898"/>
        <v>325</v>
      </c>
      <c r="C980" s="2">
        <v>28.6</v>
      </c>
      <c r="F980" s="18"/>
      <c r="G980" s="18"/>
      <c r="H980" s="14"/>
      <c r="I980" s="14"/>
      <c r="J980" s="18"/>
      <c r="K980" s="14"/>
      <c r="L980" s="14"/>
    </row>
    <row r="981" spans="1:12">
      <c r="A981" s="1">
        <v>1615</v>
      </c>
      <c r="B981" s="1">
        <f t="shared" si="898"/>
        <v>335</v>
      </c>
      <c r="C981" s="2">
        <v>25.4</v>
      </c>
      <c r="F981" s="18"/>
      <c r="G981" s="18"/>
      <c r="H981" s="14"/>
      <c r="I981" s="14"/>
      <c r="J981" s="18"/>
      <c r="K981" s="14"/>
      <c r="L981" s="14"/>
    </row>
    <row r="982" spans="1:12">
      <c r="A982" s="1">
        <v>1605</v>
      </c>
      <c r="B982" s="1">
        <f t="shared" si="898"/>
        <v>345</v>
      </c>
      <c r="C982" s="2">
        <v>24.5</v>
      </c>
      <c r="F982" s="18"/>
      <c r="G982" s="18"/>
      <c r="H982" s="14"/>
      <c r="I982" s="14"/>
      <c r="J982" s="18"/>
      <c r="K982" s="14"/>
      <c r="L982" s="14"/>
    </row>
    <row r="983" spans="1:12">
      <c r="A983" s="1">
        <v>1595</v>
      </c>
      <c r="B983" s="1">
        <f t="shared" si="898"/>
        <v>355</v>
      </c>
      <c r="C983" s="2">
        <v>28.5</v>
      </c>
      <c r="F983" s="18"/>
      <c r="G983" s="18"/>
      <c r="H983" s="14"/>
      <c r="I983" s="14"/>
      <c r="J983" s="18"/>
      <c r="K983" s="14"/>
      <c r="L983" s="14"/>
    </row>
    <row r="984" spans="1:12">
      <c r="A984" s="1">
        <v>1585</v>
      </c>
      <c r="B984" s="1">
        <f t="shared" si="898"/>
        <v>365</v>
      </c>
      <c r="C984" s="2">
        <v>34.6</v>
      </c>
      <c r="F984" s="18"/>
      <c r="G984" s="18"/>
      <c r="H984" s="14"/>
      <c r="I984" s="14"/>
      <c r="J984" s="18"/>
      <c r="K984" s="14"/>
      <c r="L984" s="14"/>
    </row>
    <row r="985" spans="1:12">
      <c r="A985" s="1">
        <v>1575</v>
      </c>
      <c r="B985" s="1">
        <f t="shared" si="898"/>
        <v>375</v>
      </c>
      <c r="C985" s="2">
        <v>34.4</v>
      </c>
      <c r="F985" s="18"/>
      <c r="G985" s="18"/>
      <c r="H985" s="14"/>
      <c r="I985" s="14"/>
      <c r="J985" s="18"/>
      <c r="K985" s="14"/>
      <c r="L985" s="14"/>
    </row>
    <row r="986" spans="1:12">
      <c r="A986" s="1">
        <v>1565</v>
      </c>
      <c r="B986" s="1">
        <f t="shared" si="898"/>
        <v>385</v>
      </c>
      <c r="C986" s="2">
        <v>29.4</v>
      </c>
      <c r="F986" s="18"/>
      <c r="G986" s="18"/>
      <c r="H986" s="14"/>
      <c r="I986" s="14"/>
      <c r="J986" s="18"/>
      <c r="K986" s="14"/>
      <c r="L986" s="14"/>
    </row>
    <row r="987" spans="1:12">
      <c r="A987" s="1">
        <v>1555</v>
      </c>
      <c r="B987" s="1">
        <f t="shared" si="898"/>
        <v>395</v>
      </c>
      <c r="C987" s="2">
        <v>27</v>
      </c>
      <c r="F987" s="18"/>
      <c r="G987" s="18"/>
      <c r="H987" s="14"/>
      <c r="I987" s="14"/>
      <c r="J987" s="18"/>
      <c r="K987" s="14"/>
      <c r="L987" s="14"/>
    </row>
    <row r="988" spans="1:12">
      <c r="A988" s="1">
        <v>1545</v>
      </c>
      <c r="B988" s="1">
        <f t="shared" si="898"/>
        <v>405</v>
      </c>
      <c r="C988" s="2">
        <v>24.6</v>
      </c>
      <c r="F988" s="18"/>
      <c r="G988" s="18"/>
      <c r="H988" s="14"/>
      <c r="I988" s="14"/>
      <c r="J988" s="18"/>
      <c r="K988" s="14"/>
      <c r="L988" s="14"/>
    </row>
    <row r="989" spans="1:12">
      <c r="A989" s="1">
        <v>1535</v>
      </c>
      <c r="B989" s="1">
        <f t="shared" si="898"/>
        <v>415</v>
      </c>
      <c r="C989" s="2">
        <v>18.899999999999999</v>
      </c>
      <c r="F989" s="18"/>
      <c r="G989" s="18"/>
      <c r="H989" s="14"/>
      <c r="I989" s="14"/>
      <c r="J989" s="18"/>
      <c r="K989" s="14"/>
      <c r="L989" s="14"/>
    </row>
    <row r="990" spans="1:12">
      <c r="A990" s="1">
        <v>1525</v>
      </c>
      <c r="B990" s="1">
        <f t="shared" si="898"/>
        <v>425</v>
      </c>
      <c r="C990" s="2">
        <v>12.9</v>
      </c>
      <c r="F990" s="18"/>
      <c r="G990" s="18"/>
      <c r="H990" s="14"/>
      <c r="I990" s="14"/>
      <c r="J990" s="18"/>
      <c r="K990" s="14"/>
      <c r="L990" s="14"/>
    </row>
    <row r="991" spans="1:12">
      <c r="A991" s="1">
        <v>1515</v>
      </c>
      <c r="B991" s="1">
        <f t="shared" si="898"/>
        <v>435</v>
      </c>
      <c r="C991" s="2">
        <v>11.5</v>
      </c>
      <c r="F991" s="18"/>
      <c r="G991" s="18"/>
      <c r="H991" s="14"/>
      <c r="I991" s="14"/>
      <c r="J991" s="18"/>
      <c r="K991" s="14"/>
      <c r="L991" s="14"/>
    </row>
    <row r="992" spans="1:12">
      <c r="A992" s="1">
        <v>1505</v>
      </c>
      <c r="B992" s="1">
        <f t="shared" si="898"/>
        <v>445</v>
      </c>
      <c r="C992" s="2">
        <v>16.600000000000001</v>
      </c>
      <c r="F992" s="18"/>
      <c r="G992" s="18"/>
      <c r="H992" s="14"/>
      <c r="I992" s="14"/>
      <c r="J992" s="18"/>
      <c r="K992" s="14"/>
      <c r="L992" s="14"/>
    </row>
    <row r="993" spans="1:12">
      <c r="A993" s="1">
        <v>1495</v>
      </c>
      <c r="B993" s="1">
        <f t="shared" si="898"/>
        <v>455</v>
      </c>
      <c r="C993" s="2">
        <v>21.7</v>
      </c>
      <c r="F993" s="18"/>
      <c r="G993" s="18"/>
      <c r="H993" s="14"/>
      <c r="I993" s="14"/>
      <c r="J993" s="18"/>
      <c r="K993" s="14"/>
      <c r="L993" s="14"/>
    </row>
    <row r="994" spans="1:12">
      <c r="A994" s="1">
        <v>1485</v>
      </c>
      <c r="B994" s="1">
        <f t="shared" si="898"/>
        <v>465</v>
      </c>
      <c r="C994" s="2">
        <v>23.2</v>
      </c>
      <c r="F994" s="18"/>
      <c r="G994" s="18"/>
      <c r="H994" s="14"/>
      <c r="I994" s="14"/>
      <c r="J994" s="18"/>
      <c r="K994" s="14"/>
      <c r="L994" s="14"/>
    </row>
    <row r="995" spans="1:12">
      <c r="A995" s="1">
        <v>1475</v>
      </c>
      <c r="B995" s="1">
        <f t="shared" si="898"/>
        <v>475</v>
      </c>
      <c r="C995" s="2">
        <v>26.4</v>
      </c>
      <c r="F995" s="18"/>
      <c r="G995" s="18"/>
      <c r="H995" s="14"/>
      <c r="I995" s="14"/>
      <c r="J995" s="18"/>
      <c r="K995" s="14"/>
      <c r="L995" s="14"/>
    </row>
    <row r="996" spans="1:12">
      <c r="A996" s="1">
        <v>1465</v>
      </c>
      <c r="B996" s="1">
        <f t="shared" si="898"/>
        <v>485</v>
      </c>
      <c r="C996" s="2">
        <v>31.4</v>
      </c>
      <c r="F996" s="18"/>
      <c r="G996" s="18"/>
      <c r="H996" s="14"/>
      <c r="I996" s="14"/>
      <c r="J996" s="18"/>
      <c r="K996" s="14"/>
      <c r="L996" s="14"/>
    </row>
    <row r="997" spans="1:12">
      <c r="A997" s="1">
        <v>1455</v>
      </c>
      <c r="B997" s="1">
        <f t="shared" si="898"/>
        <v>495</v>
      </c>
      <c r="C997" s="2">
        <v>34.4</v>
      </c>
      <c r="F997" s="18"/>
      <c r="G997" s="18"/>
      <c r="H997" s="14"/>
      <c r="I997" s="14"/>
      <c r="J997" s="18"/>
      <c r="K997" s="14"/>
      <c r="L997" s="14"/>
    </row>
    <row r="998" spans="1:12">
      <c r="A998" s="1">
        <v>1445</v>
      </c>
      <c r="B998" s="1">
        <f t="shared" si="898"/>
        <v>505</v>
      </c>
      <c r="C998" s="2">
        <v>37.4</v>
      </c>
      <c r="F998" s="18"/>
      <c r="G998" s="18"/>
      <c r="H998" s="14"/>
      <c r="I998" s="14"/>
      <c r="J998" s="18"/>
      <c r="K998" s="14"/>
      <c r="L998" s="14"/>
    </row>
    <row r="999" spans="1:12">
      <c r="A999" s="1">
        <v>1435</v>
      </c>
      <c r="B999" s="1">
        <f t="shared" si="898"/>
        <v>515</v>
      </c>
      <c r="C999" s="2">
        <v>39.5</v>
      </c>
      <c r="F999" s="18"/>
      <c r="G999" s="18"/>
      <c r="H999" s="14"/>
      <c r="I999" s="14"/>
      <c r="J999" s="18"/>
      <c r="K999" s="14"/>
      <c r="L999" s="14"/>
    </row>
    <row r="1000" spans="1:12">
      <c r="A1000" s="1">
        <v>1425</v>
      </c>
      <c r="B1000" s="1">
        <f t="shared" si="898"/>
        <v>525</v>
      </c>
      <c r="C1000" s="2">
        <v>32.5</v>
      </c>
      <c r="F1000" s="18"/>
      <c r="G1000" s="18"/>
      <c r="H1000" s="14"/>
      <c r="I1000" s="14"/>
      <c r="J1000" s="18"/>
      <c r="K1000" s="14"/>
      <c r="L1000" s="14"/>
    </row>
    <row r="1001" spans="1:12">
      <c r="A1001" s="1">
        <v>1415</v>
      </c>
      <c r="B1001" s="1">
        <f t="shared" si="898"/>
        <v>535</v>
      </c>
      <c r="C1001" s="2">
        <v>21.4</v>
      </c>
      <c r="F1001" s="18"/>
      <c r="G1001" s="18"/>
      <c r="H1001" s="14"/>
      <c r="I1001" s="14"/>
      <c r="J1001" s="18"/>
      <c r="K1001" s="14"/>
      <c r="L1001" s="14"/>
    </row>
    <row r="1002" spans="1:12">
      <c r="A1002" s="1">
        <v>1405</v>
      </c>
      <c r="B1002" s="1">
        <f t="shared" si="898"/>
        <v>545</v>
      </c>
      <c r="C1002" s="2">
        <v>18.899999999999999</v>
      </c>
      <c r="F1002" s="18"/>
      <c r="G1002" s="18"/>
      <c r="H1002" s="14"/>
      <c r="I1002" s="14"/>
      <c r="J1002" s="18"/>
      <c r="K1002" s="14"/>
      <c r="L1002" s="14"/>
    </row>
    <row r="1003" spans="1:12">
      <c r="A1003" s="1">
        <v>1395</v>
      </c>
      <c r="B1003" s="1">
        <f t="shared" si="898"/>
        <v>555</v>
      </c>
      <c r="C1003" s="2">
        <v>21.5</v>
      </c>
      <c r="F1003" s="18"/>
      <c r="G1003" s="18"/>
      <c r="H1003" s="14"/>
      <c r="I1003" s="14"/>
      <c r="J1003" s="18"/>
      <c r="K1003" s="14"/>
      <c r="L1003" s="14"/>
    </row>
    <row r="1004" spans="1:12">
      <c r="A1004" s="1">
        <v>1385</v>
      </c>
      <c r="B1004" s="1">
        <f t="shared" si="898"/>
        <v>565</v>
      </c>
      <c r="C1004" s="2">
        <v>23.6</v>
      </c>
      <c r="F1004" s="18"/>
      <c r="G1004" s="18"/>
      <c r="H1004" s="14"/>
      <c r="I1004" s="14"/>
      <c r="J1004" s="18"/>
      <c r="K1004" s="14"/>
      <c r="L1004" s="14"/>
    </row>
    <row r="1005" spans="1:12">
      <c r="A1005" s="1">
        <v>1375</v>
      </c>
      <c r="B1005" s="1">
        <f t="shared" si="898"/>
        <v>575</v>
      </c>
      <c r="C1005" s="2">
        <v>27.5</v>
      </c>
      <c r="F1005" s="18"/>
      <c r="G1005" s="18"/>
      <c r="H1005" s="14"/>
      <c r="I1005" s="14"/>
      <c r="J1005" s="18"/>
      <c r="K1005" s="14"/>
      <c r="L1005" s="14"/>
    </row>
    <row r="1006" spans="1:12">
      <c r="A1006" s="1">
        <v>1365</v>
      </c>
      <c r="B1006" s="1">
        <f t="shared" si="898"/>
        <v>585</v>
      </c>
      <c r="C1006" s="2">
        <v>29.7</v>
      </c>
      <c r="F1006" s="18"/>
      <c r="G1006" s="18"/>
      <c r="H1006" s="14"/>
      <c r="I1006" s="14"/>
      <c r="J1006" s="18"/>
      <c r="K1006" s="14"/>
      <c r="L1006" s="14"/>
    </row>
    <row r="1007" spans="1:12">
      <c r="A1007" s="1">
        <v>1355</v>
      </c>
      <c r="B1007" s="1">
        <f t="shared" si="898"/>
        <v>595</v>
      </c>
      <c r="C1007" s="2">
        <v>25.5</v>
      </c>
      <c r="F1007" s="18"/>
      <c r="G1007" s="18"/>
      <c r="H1007" s="14"/>
      <c r="I1007" s="14"/>
      <c r="J1007" s="18"/>
      <c r="K1007" s="14"/>
      <c r="L1007" s="14"/>
    </row>
    <row r="1008" spans="1:12">
      <c r="A1008" s="1">
        <v>1345</v>
      </c>
      <c r="B1008" s="1">
        <f t="shared" si="898"/>
        <v>605</v>
      </c>
      <c r="C1008" s="2">
        <v>21.5</v>
      </c>
      <c r="F1008" s="18"/>
      <c r="G1008" s="18"/>
      <c r="H1008" s="14"/>
      <c r="I1008" s="14"/>
      <c r="J1008" s="18"/>
      <c r="K1008" s="14"/>
      <c r="L1008" s="14"/>
    </row>
    <row r="1009" spans="1:12">
      <c r="A1009" s="1">
        <v>1335</v>
      </c>
      <c r="B1009" s="1">
        <f t="shared" si="898"/>
        <v>615</v>
      </c>
      <c r="C1009" s="2">
        <v>22</v>
      </c>
      <c r="F1009" s="18"/>
      <c r="G1009" s="18"/>
      <c r="H1009" s="14"/>
      <c r="I1009" s="14"/>
      <c r="J1009" s="18"/>
      <c r="K1009" s="14"/>
      <c r="L1009" s="14"/>
    </row>
    <row r="1010" spans="1:12">
      <c r="A1010" s="1">
        <v>1325</v>
      </c>
      <c r="B1010" s="1">
        <f t="shared" si="898"/>
        <v>625</v>
      </c>
      <c r="C1010" s="2">
        <v>23.5</v>
      </c>
      <c r="F1010" s="18"/>
      <c r="G1010" s="18"/>
      <c r="H1010" s="14"/>
      <c r="I1010" s="14"/>
      <c r="J1010" s="18"/>
      <c r="K1010" s="14"/>
      <c r="L1010" s="14"/>
    </row>
    <row r="1011" spans="1:12">
      <c r="A1011" s="1">
        <v>1315</v>
      </c>
      <c r="B1011" s="1">
        <f t="shared" si="898"/>
        <v>635</v>
      </c>
      <c r="C1011" s="2">
        <v>21.1</v>
      </c>
      <c r="F1011" s="18"/>
      <c r="G1011" s="18"/>
      <c r="H1011" s="14"/>
      <c r="I1011" s="14"/>
      <c r="J1011" s="18"/>
      <c r="K1011" s="14"/>
      <c r="L1011" s="14"/>
    </row>
    <row r="1012" spans="1:12">
      <c r="A1012" s="1">
        <v>1305</v>
      </c>
      <c r="B1012" s="1">
        <f t="shared" si="898"/>
        <v>645</v>
      </c>
      <c r="C1012" s="2">
        <v>14.4</v>
      </c>
      <c r="F1012" s="18"/>
      <c r="G1012" s="18"/>
      <c r="H1012" s="14"/>
      <c r="I1012" s="14"/>
      <c r="J1012" s="18"/>
      <c r="K1012" s="14"/>
      <c r="L1012" s="14"/>
    </row>
    <row r="1013" spans="1:12">
      <c r="A1013" s="1">
        <v>1295</v>
      </c>
      <c r="B1013" s="1">
        <f t="shared" si="898"/>
        <v>655</v>
      </c>
      <c r="C1013" s="2">
        <v>8</v>
      </c>
      <c r="F1013" s="18"/>
      <c r="G1013" s="18"/>
      <c r="H1013" s="14"/>
      <c r="I1013" s="14"/>
      <c r="J1013" s="18"/>
      <c r="K1013" s="14"/>
      <c r="L1013" s="14"/>
    </row>
    <row r="1014" spans="1:12">
      <c r="A1014" s="1">
        <v>1285</v>
      </c>
      <c r="B1014" s="1">
        <f t="shared" si="898"/>
        <v>665</v>
      </c>
      <c r="C1014" s="2">
        <v>5.6</v>
      </c>
      <c r="F1014" s="18"/>
      <c r="G1014" s="18"/>
      <c r="H1014" s="14"/>
      <c r="I1014" s="14"/>
      <c r="J1014" s="18"/>
      <c r="K1014" s="14"/>
      <c r="L1014" s="14"/>
    </row>
    <row r="1015" spans="1:12">
      <c r="A1015" s="1">
        <v>1275</v>
      </c>
      <c r="B1015" s="1">
        <f t="shared" si="898"/>
        <v>675</v>
      </c>
      <c r="C1015" s="2">
        <v>5.6</v>
      </c>
      <c r="F1015" s="18"/>
      <c r="G1015" s="18"/>
      <c r="H1015" s="14"/>
      <c r="I1015" s="14"/>
      <c r="J1015" s="18"/>
      <c r="K1015" s="14"/>
      <c r="L1015" s="14"/>
    </row>
    <row r="1016" spans="1:12">
      <c r="A1016" s="1">
        <v>1265</v>
      </c>
      <c r="B1016" s="1">
        <f t="shared" si="898"/>
        <v>685</v>
      </c>
      <c r="C1016" s="2">
        <v>5.0999999999999996</v>
      </c>
      <c r="F1016" s="18"/>
      <c r="G1016" s="18"/>
      <c r="H1016" s="14"/>
      <c r="I1016" s="14"/>
      <c r="J1016" s="18"/>
      <c r="K1016" s="14"/>
      <c r="L1016" s="14"/>
    </row>
    <row r="1017" spans="1:12">
      <c r="A1017" s="1">
        <v>1255</v>
      </c>
      <c r="B1017" s="1">
        <f t="shared" si="898"/>
        <v>695</v>
      </c>
      <c r="C1017" s="2">
        <v>7.4</v>
      </c>
      <c r="F1017" s="18"/>
      <c r="G1017" s="18"/>
      <c r="H1017" s="14"/>
      <c r="I1017" s="14"/>
      <c r="J1017" s="18"/>
      <c r="K1017" s="14"/>
      <c r="L1017" s="14"/>
    </row>
    <row r="1018" spans="1:12">
      <c r="A1018" s="1">
        <v>1245</v>
      </c>
      <c r="B1018" s="1">
        <f t="shared" si="898"/>
        <v>705</v>
      </c>
      <c r="C1018" s="2">
        <v>11.1</v>
      </c>
      <c r="F1018" s="18"/>
      <c r="G1018" s="18"/>
      <c r="H1018" s="14"/>
      <c r="I1018" s="14"/>
      <c r="J1018" s="18"/>
      <c r="K1018" s="14"/>
      <c r="L1018" s="14"/>
    </row>
    <row r="1019" spans="1:12">
      <c r="A1019" s="1">
        <v>1235</v>
      </c>
      <c r="B1019" s="1">
        <f t="shared" si="898"/>
        <v>715</v>
      </c>
      <c r="C1019" s="2">
        <v>10.4</v>
      </c>
      <c r="F1019" s="18"/>
      <c r="G1019" s="18"/>
      <c r="H1019" s="14"/>
      <c r="I1019" s="14"/>
      <c r="J1019" s="18"/>
      <c r="K1019" s="14"/>
      <c r="L1019" s="14"/>
    </row>
    <row r="1020" spans="1:12">
      <c r="A1020" s="1">
        <v>1225</v>
      </c>
      <c r="B1020" s="1">
        <f t="shared" si="898"/>
        <v>725</v>
      </c>
      <c r="C1020" s="2">
        <v>11</v>
      </c>
      <c r="F1020" s="18"/>
      <c r="G1020" s="18"/>
      <c r="H1020" s="14"/>
      <c r="I1020" s="14"/>
      <c r="J1020" s="18"/>
      <c r="K1020" s="14"/>
      <c r="L1020" s="14"/>
    </row>
    <row r="1021" spans="1:12">
      <c r="A1021" s="1">
        <v>1215</v>
      </c>
      <c r="B1021" s="1">
        <f t="shared" si="898"/>
        <v>735</v>
      </c>
      <c r="C1021" s="2">
        <v>18.7</v>
      </c>
      <c r="F1021" s="18"/>
      <c r="G1021" s="18"/>
      <c r="H1021" s="14"/>
      <c r="I1021" s="14"/>
      <c r="J1021" s="18"/>
      <c r="K1021" s="14"/>
      <c r="L1021" s="14"/>
    </row>
    <row r="1022" spans="1:12">
      <c r="A1022" s="1">
        <v>1205</v>
      </c>
      <c r="B1022" s="1">
        <f t="shared" si="898"/>
        <v>745</v>
      </c>
      <c r="C1022" s="2">
        <v>28.7</v>
      </c>
      <c r="F1022" s="18"/>
      <c r="G1022" s="18"/>
      <c r="H1022" s="14"/>
      <c r="I1022" s="14"/>
      <c r="J1022" s="18"/>
      <c r="K1022" s="14"/>
      <c r="L1022" s="14"/>
    </row>
    <row r="1023" spans="1:12">
      <c r="A1023" s="1">
        <v>1195</v>
      </c>
      <c r="B1023" s="1">
        <f t="shared" si="898"/>
        <v>755</v>
      </c>
      <c r="C1023" s="2">
        <v>29.2</v>
      </c>
      <c r="F1023" s="18"/>
      <c r="G1023" s="18"/>
      <c r="H1023" s="14"/>
      <c r="I1023" s="14"/>
      <c r="J1023" s="18"/>
      <c r="K1023" s="14"/>
      <c r="L1023" s="14"/>
    </row>
    <row r="1024" spans="1:12">
      <c r="A1024" s="1">
        <v>1185</v>
      </c>
      <c r="B1024" s="1">
        <f t="shared" si="898"/>
        <v>765</v>
      </c>
      <c r="C1024" s="2">
        <v>18.100000000000001</v>
      </c>
      <c r="F1024" s="18"/>
      <c r="G1024" s="18"/>
      <c r="H1024" s="14"/>
      <c r="I1024" s="14"/>
      <c r="J1024" s="18"/>
      <c r="K1024" s="14"/>
      <c r="L1024" s="14"/>
    </row>
    <row r="1025" spans="1:12">
      <c r="A1025" s="1">
        <v>1175</v>
      </c>
      <c r="B1025" s="1">
        <f t="shared" si="898"/>
        <v>775</v>
      </c>
      <c r="C1025" s="2">
        <v>8.9</v>
      </c>
      <c r="F1025" s="18"/>
      <c r="G1025" s="18"/>
      <c r="H1025" s="14"/>
      <c r="I1025" s="14"/>
      <c r="J1025" s="18"/>
      <c r="K1025" s="14"/>
      <c r="L1025" s="14"/>
    </row>
    <row r="1026" spans="1:12">
      <c r="A1026" s="1">
        <v>1165</v>
      </c>
      <c r="B1026" s="1">
        <f t="shared" ref="B1026:B1089" si="899">1950-A1026</f>
        <v>785</v>
      </c>
      <c r="C1026" s="2">
        <v>10.5</v>
      </c>
      <c r="F1026" s="18"/>
      <c r="G1026" s="18"/>
      <c r="H1026" s="14"/>
      <c r="I1026" s="14"/>
      <c r="J1026" s="18"/>
      <c r="K1026" s="14"/>
      <c r="L1026" s="14"/>
    </row>
    <row r="1027" spans="1:12">
      <c r="A1027" s="1">
        <v>1155</v>
      </c>
      <c r="B1027" s="1">
        <f t="shared" si="899"/>
        <v>795</v>
      </c>
      <c r="C1027" s="2">
        <v>17.100000000000001</v>
      </c>
      <c r="F1027" s="18"/>
      <c r="G1027" s="18"/>
      <c r="H1027" s="14"/>
      <c r="I1027" s="14"/>
      <c r="J1027" s="18"/>
      <c r="K1027" s="14"/>
      <c r="L1027" s="14"/>
    </row>
    <row r="1028" spans="1:12">
      <c r="A1028" s="1">
        <v>1145</v>
      </c>
      <c r="B1028" s="1">
        <f t="shared" si="899"/>
        <v>805</v>
      </c>
      <c r="C1028" s="2">
        <v>19.100000000000001</v>
      </c>
      <c r="F1028" s="18"/>
      <c r="G1028" s="18"/>
      <c r="H1028" s="14"/>
      <c r="I1028" s="14"/>
      <c r="J1028" s="18"/>
      <c r="K1028" s="14"/>
      <c r="L1028" s="14"/>
    </row>
    <row r="1029" spans="1:12">
      <c r="A1029" s="1">
        <v>1135</v>
      </c>
      <c r="B1029" s="1">
        <f t="shared" si="899"/>
        <v>815</v>
      </c>
      <c r="C1029" s="2">
        <v>19.399999999999999</v>
      </c>
      <c r="F1029" s="18"/>
      <c r="G1029" s="18"/>
      <c r="H1029" s="14"/>
      <c r="I1029" s="14"/>
      <c r="J1029" s="18"/>
      <c r="K1029" s="14"/>
      <c r="L1029" s="14"/>
    </row>
    <row r="1030" spans="1:12">
      <c r="A1030" s="1">
        <v>1125</v>
      </c>
      <c r="B1030" s="1">
        <f t="shared" si="899"/>
        <v>825</v>
      </c>
      <c r="C1030" s="2">
        <v>21.7</v>
      </c>
      <c r="F1030" s="18"/>
      <c r="G1030" s="18"/>
      <c r="H1030" s="14"/>
      <c r="I1030" s="14"/>
      <c r="J1030" s="18"/>
      <c r="K1030" s="14"/>
      <c r="L1030" s="14"/>
    </row>
    <row r="1031" spans="1:12">
      <c r="A1031" s="1">
        <v>1115</v>
      </c>
      <c r="B1031" s="1">
        <f t="shared" si="899"/>
        <v>835</v>
      </c>
      <c r="C1031" s="2">
        <v>26.2</v>
      </c>
      <c r="F1031" s="18"/>
      <c r="G1031" s="18"/>
      <c r="H1031" s="14"/>
      <c r="I1031" s="14"/>
      <c r="J1031" s="18"/>
      <c r="K1031" s="14"/>
      <c r="L1031" s="14"/>
    </row>
    <row r="1032" spans="1:12">
      <c r="A1032" s="1">
        <v>1105</v>
      </c>
      <c r="B1032" s="1">
        <f t="shared" si="899"/>
        <v>845</v>
      </c>
      <c r="C1032" s="2">
        <v>30.4</v>
      </c>
      <c r="F1032" s="18"/>
      <c r="G1032" s="18"/>
      <c r="H1032" s="14"/>
      <c r="I1032" s="14"/>
      <c r="J1032" s="18"/>
      <c r="K1032" s="14"/>
      <c r="L1032" s="14"/>
    </row>
    <row r="1033" spans="1:12">
      <c r="A1033" s="1">
        <v>1095</v>
      </c>
      <c r="B1033" s="1">
        <f t="shared" si="899"/>
        <v>855</v>
      </c>
      <c r="C1033" s="2">
        <v>30.5</v>
      </c>
      <c r="F1033" s="18"/>
      <c r="G1033" s="18"/>
      <c r="H1033" s="14"/>
      <c r="I1033" s="14"/>
      <c r="J1033" s="18"/>
      <c r="K1033" s="14"/>
      <c r="L1033" s="14"/>
    </row>
    <row r="1034" spans="1:12">
      <c r="A1034" s="1">
        <v>1085</v>
      </c>
      <c r="B1034" s="1">
        <f t="shared" si="899"/>
        <v>865</v>
      </c>
      <c r="C1034" s="2">
        <v>29.3</v>
      </c>
      <c r="F1034" s="18"/>
      <c r="G1034" s="18"/>
      <c r="H1034" s="14"/>
      <c r="I1034" s="14"/>
      <c r="J1034" s="18"/>
      <c r="K1034" s="14"/>
      <c r="L1034" s="14"/>
    </row>
    <row r="1035" spans="1:12">
      <c r="A1035" s="1">
        <v>1075</v>
      </c>
      <c r="B1035" s="1">
        <f t="shared" si="899"/>
        <v>875</v>
      </c>
      <c r="C1035" s="2">
        <v>25.8</v>
      </c>
      <c r="F1035" s="18"/>
      <c r="G1035" s="18"/>
      <c r="H1035" s="14"/>
      <c r="I1035" s="14"/>
      <c r="J1035" s="18"/>
      <c r="K1035" s="14"/>
      <c r="L1035" s="14"/>
    </row>
    <row r="1036" spans="1:12">
      <c r="A1036" s="1">
        <v>1065</v>
      </c>
      <c r="B1036" s="1">
        <f t="shared" si="899"/>
        <v>885</v>
      </c>
      <c r="C1036" s="2">
        <v>16.899999999999999</v>
      </c>
      <c r="F1036" s="18"/>
      <c r="G1036" s="18"/>
      <c r="H1036" s="14"/>
      <c r="I1036" s="14"/>
      <c r="J1036" s="18"/>
      <c r="K1036" s="14"/>
      <c r="L1036" s="14"/>
    </row>
    <row r="1037" spans="1:12">
      <c r="A1037" s="1">
        <v>1055</v>
      </c>
      <c r="B1037" s="1">
        <f t="shared" si="899"/>
        <v>895</v>
      </c>
      <c r="C1037" s="2">
        <v>9.6999999999999993</v>
      </c>
      <c r="F1037" s="18"/>
      <c r="G1037" s="18"/>
      <c r="H1037" s="14"/>
      <c r="I1037" s="14"/>
      <c r="J1037" s="18"/>
      <c r="K1037" s="14"/>
      <c r="L1037" s="14"/>
    </row>
    <row r="1038" spans="1:12">
      <c r="A1038" s="1">
        <v>1045</v>
      </c>
      <c r="B1038" s="1">
        <f t="shared" si="899"/>
        <v>905</v>
      </c>
      <c r="C1038" s="2">
        <v>12.8</v>
      </c>
      <c r="F1038" s="18"/>
      <c r="G1038" s="18"/>
      <c r="H1038" s="14"/>
      <c r="I1038" s="14"/>
      <c r="J1038" s="18"/>
      <c r="K1038" s="14"/>
      <c r="L1038" s="14"/>
    </row>
    <row r="1039" spans="1:12">
      <c r="A1039" s="1">
        <v>1035</v>
      </c>
      <c r="B1039" s="1">
        <f t="shared" si="899"/>
        <v>915</v>
      </c>
      <c r="C1039" s="2">
        <v>25.1</v>
      </c>
      <c r="F1039" s="18"/>
      <c r="G1039" s="18"/>
      <c r="H1039" s="14"/>
      <c r="I1039" s="14"/>
      <c r="J1039" s="18"/>
      <c r="K1039" s="14"/>
      <c r="L1039" s="14"/>
    </row>
    <row r="1040" spans="1:12">
      <c r="A1040" s="1">
        <v>1025</v>
      </c>
      <c r="B1040" s="1">
        <f t="shared" si="899"/>
        <v>925</v>
      </c>
      <c r="C1040" s="2">
        <v>34.1</v>
      </c>
      <c r="F1040" s="18"/>
      <c r="G1040" s="18"/>
      <c r="H1040" s="14"/>
      <c r="I1040" s="14"/>
      <c r="J1040" s="18"/>
      <c r="K1040" s="14"/>
      <c r="L1040" s="14"/>
    </row>
    <row r="1041" spans="1:12">
      <c r="A1041" s="1">
        <v>1015</v>
      </c>
      <c r="B1041" s="1">
        <f t="shared" si="899"/>
        <v>935</v>
      </c>
      <c r="C1041" s="2">
        <v>32.4</v>
      </c>
      <c r="F1041" s="18"/>
      <c r="G1041" s="18"/>
      <c r="H1041" s="14"/>
      <c r="I1041" s="14"/>
      <c r="J1041" s="18"/>
      <c r="K1041" s="14"/>
      <c r="L1041" s="14"/>
    </row>
    <row r="1042" spans="1:12">
      <c r="A1042" s="1">
        <v>1005</v>
      </c>
      <c r="B1042" s="1">
        <f t="shared" si="899"/>
        <v>945</v>
      </c>
      <c r="C1042" s="2">
        <v>29.2</v>
      </c>
      <c r="F1042" s="18"/>
      <c r="G1042" s="18"/>
      <c r="H1042" s="14"/>
      <c r="I1042" s="14"/>
      <c r="J1042" s="18"/>
      <c r="K1042" s="14"/>
      <c r="L1042" s="14"/>
    </row>
    <row r="1043" spans="1:12">
      <c r="A1043" s="1">
        <v>995</v>
      </c>
      <c r="B1043" s="1">
        <f t="shared" si="899"/>
        <v>955</v>
      </c>
      <c r="C1043" s="2">
        <v>27.3</v>
      </c>
      <c r="F1043" s="18"/>
      <c r="G1043" s="18"/>
      <c r="H1043" s="14"/>
      <c r="I1043" s="14"/>
      <c r="J1043" s="18"/>
      <c r="K1043" s="14"/>
      <c r="L1043" s="14"/>
    </row>
    <row r="1044" spans="1:12">
      <c r="A1044" s="1">
        <v>985</v>
      </c>
      <c r="B1044" s="1">
        <f t="shared" si="899"/>
        <v>965</v>
      </c>
      <c r="C1044" s="2">
        <v>24.7</v>
      </c>
      <c r="F1044" s="18"/>
      <c r="G1044" s="18"/>
      <c r="H1044" s="14"/>
      <c r="I1044" s="14"/>
      <c r="J1044" s="18"/>
      <c r="K1044" s="14"/>
      <c r="L1044" s="14"/>
    </row>
    <row r="1045" spans="1:12">
      <c r="A1045" s="1">
        <v>975</v>
      </c>
      <c r="B1045" s="1">
        <f t="shared" si="899"/>
        <v>975</v>
      </c>
      <c r="C1045" s="2">
        <v>20.6</v>
      </c>
      <c r="F1045" s="18"/>
      <c r="G1045" s="18"/>
      <c r="H1045" s="14"/>
      <c r="I1045" s="14"/>
      <c r="J1045" s="18"/>
      <c r="K1045" s="14"/>
      <c r="L1045" s="14"/>
    </row>
    <row r="1046" spans="1:12">
      <c r="A1046" s="1">
        <v>965</v>
      </c>
      <c r="B1046" s="1">
        <f t="shared" si="899"/>
        <v>985</v>
      </c>
      <c r="C1046" s="2">
        <v>16.2</v>
      </c>
      <c r="F1046" s="18"/>
      <c r="G1046" s="18"/>
      <c r="H1046" s="14"/>
      <c r="I1046" s="14"/>
      <c r="J1046" s="18"/>
      <c r="K1046" s="14"/>
      <c r="L1046" s="14"/>
    </row>
    <row r="1047" spans="1:12">
      <c r="A1047" s="1">
        <v>955</v>
      </c>
      <c r="B1047" s="1">
        <f t="shared" si="899"/>
        <v>995</v>
      </c>
      <c r="C1047" s="2">
        <v>14.9</v>
      </c>
      <c r="F1047" s="18"/>
      <c r="G1047" s="18"/>
      <c r="H1047" s="14"/>
      <c r="I1047" s="14"/>
      <c r="J1047" s="18"/>
      <c r="K1047" s="14"/>
      <c r="L1047" s="14"/>
    </row>
    <row r="1048" spans="1:12">
      <c r="A1048" s="1">
        <v>945</v>
      </c>
      <c r="B1048" s="1">
        <f t="shared" si="899"/>
        <v>1005</v>
      </c>
      <c r="C1048" s="2">
        <v>14.7</v>
      </c>
      <c r="F1048" s="18"/>
      <c r="G1048" s="18"/>
      <c r="H1048" s="14"/>
      <c r="I1048" s="14"/>
      <c r="J1048" s="18"/>
      <c r="K1048" s="14"/>
      <c r="L1048" s="14"/>
    </row>
    <row r="1049" spans="1:12">
      <c r="A1049" s="1">
        <v>935</v>
      </c>
      <c r="B1049" s="1">
        <f t="shared" si="899"/>
        <v>1015</v>
      </c>
      <c r="C1049" s="2">
        <v>10.3</v>
      </c>
      <c r="F1049" s="18"/>
      <c r="G1049" s="18"/>
      <c r="H1049" s="14"/>
      <c r="I1049" s="14"/>
      <c r="J1049" s="18"/>
      <c r="K1049" s="14"/>
      <c r="L1049" s="14"/>
    </row>
    <row r="1050" spans="1:12">
      <c r="A1050" s="1">
        <v>925</v>
      </c>
      <c r="B1050" s="1">
        <f t="shared" si="899"/>
        <v>1025</v>
      </c>
      <c r="C1050" s="2">
        <v>4.4000000000000004</v>
      </c>
      <c r="F1050" s="18"/>
      <c r="G1050" s="18"/>
      <c r="H1050" s="14"/>
      <c r="I1050" s="14"/>
      <c r="J1050" s="18"/>
      <c r="K1050" s="14"/>
      <c r="L1050" s="14"/>
    </row>
    <row r="1051" spans="1:12">
      <c r="A1051" s="1">
        <v>915</v>
      </c>
      <c r="B1051" s="1">
        <f t="shared" si="899"/>
        <v>1035</v>
      </c>
      <c r="C1051" s="2">
        <v>2.7</v>
      </c>
      <c r="F1051" s="18"/>
      <c r="G1051" s="18"/>
      <c r="H1051" s="14"/>
      <c r="I1051" s="14"/>
      <c r="J1051" s="18"/>
      <c r="K1051" s="14"/>
      <c r="L1051" s="14"/>
    </row>
    <row r="1052" spans="1:12">
      <c r="A1052" s="1">
        <v>905</v>
      </c>
      <c r="B1052" s="1">
        <f t="shared" si="899"/>
        <v>1045</v>
      </c>
      <c r="C1052" s="2">
        <v>4.7</v>
      </c>
      <c r="F1052" s="18"/>
      <c r="G1052" s="18"/>
      <c r="H1052" s="14"/>
      <c r="I1052" s="14"/>
      <c r="J1052" s="18"/>
      <c r="K1052" s="14"/>
      <c r="L1052" s="14"/>
    </row>
    <row r="1053" spans="1:12">
      <c r="A1053" s="1">
        <v>895</v>
      </c>
      <c r="B1053" s="1">
        <f t="shared" si="899"/>
        <v>1055</v>
      </c>
      <c r="C1053" s="2">
        <v>7.9</v>
      </c>
      <c r="F1053" s="18"/>
      <c r="G1053" s="18"/>
      <c r="H1053" s="14"/>
      <c r="I1053" s="14"/>
      <c r="J1053" s="18"/>
      <c r="K1053" s="14"/>
      <c r="L1053" s="14"/>
    </row>
    <row r="1054" spans="1:12">
      <c r="A1054" s="1">
        <v>885</v>
      </c>
      <c r="B1054" s="1">
        <f t="shared" si="899"/>
        <v>1065</v>
      </c>
      <c r="C1054" s="2">
        <v>10.6</v>
      </c>
      <c r="F1054" s="18"/>
      <c r="G1054" s="18"/>
      <c r="H1054" s="14"/>
      <c r="I1054" s="14"/>
      <c r="J1054" s="18"/>
      <c r="K1054" s="14"/>
      <c r="L1054" s="14"/>
    </row>
    <row r="1055" spans="1:12">
      <c r="A1055" s="1">
        <v>875</v>
      </c>
      <c r="B1055" s="1">
        <f t="shared" si="899"/>
        <v>1075</v>
      </c>
      <c r="C1055" s="2">
        <v>15.7</v>
      </c>
      <c r="F1055" s="18"/>
      <c r="G1055" s="18"/>
      <c r="H1055" s="14"/>
      <c r="I1055" s="14"/>
      <c r="J1055" s="18"/>
      <c r="K1055" s="14"/>
      <c r="L1055" s="14"/>
    </row>
    <row r="1056" spans="1:12">
      <c r="A1056" s="1">
        <v>865</v>
      </c>
      <c r="B1056" s="1">
        <f t="shared" si="899"/>
        <v>1085</v>
      </c>
      <c r="C1056" s="2">
        <v>24.4</v>
      </c>
      <c r="F1056" s="18"/>
      <c r="G1056" s="18"/>
      <c r="H1056" s="14"/>
      <c r="I1056" s="14"/>
      <c r="J1056" s="18"/>
      <c r="K1056" s="14"/>
      <c r="L1056" s="14"/>
    </row>
    <row r="1057" spans="1:12">
      <c r="A1057" s="1">
        <v>855</v>
      </c>
      <c r="B1057" s="1">
        <f t="shared" si="899"/>
        <v>1095</v>
      </c>
      <c r="C1057" s="2">
        <v>31</v>
      </c>
      <c r="F1057" s="18"/>
      <c r="G1057" s="18"/>
      <c r="H1057" s="14"/>
      <c r="I1057" s="14"/>
      <c r="J1057" s="18"/>
      <c r="K1057" s="14"/>
      <c r="L1057" s="14"/>
    </row>
    <row r="1058" spans="1:12">
      <c r="A1058" s="1">
        <v>845</v>
      </c>
      <c r="B1058" s="1">
        <f t="shared" si="899"/>
        <v>1105</v>
      </c>
      <c r="C1058" s="2">
        <v>30.3</v>
      </c>
      <c r="F1058" s="18"/>
      <c r="G1058" s="18"/>
      <c r="H1058" s="14"/>
      <c r="I1058" s="14"/>
      <c r="J1058" s="18"/>
      <c r="K1058" s="14"/>
      <c r="L1058" s="14"/>
    </row>
    <row r="1059" spans="1:12">
      <c r="A1059" s="1">
        <v>835</v>
      </c>
      <c r="B1059" s="1">
        <f t="shared" si="899"/>
        <v>1115</v>
      </c>
      <c r="C1059" s="2">
        <v>24.6</v>
      </c>
      <c r="F1059" s="18"/>
      <c r="G1059" s="18"/>
      <c r="H1059" s="14"/>
      <c r="I1059" s="14"/>
      <c r="J1059" s="18"/>
      <c r="K1059" s="14"/>
      <c r="L1059" s="14"/>
    </row>
    <row r="1060" spans="1:12">
      <c r="A1060" s="1">
        <v>825</v>
      </c>
      <c r="B1060" s="1">
        <f t="shared" si="899"/>
        <v>1125</v>
      </c>
      <c r="C1060" s="2">
        <v>25.1</v>
      </c>
      <c r="F1060" s="18"/>
      <c r="G1060" s="18"/>
      <c r="H1060" s="14"/>
      <c r="I1060" s="14"/>
      <c r="J1060" s="18"/>
      <c r="K1060" s="14"/>
      <c r="L1060" s="14"/>
    </row>
    <row r="1061" spans="1:12">
      <c r="A1061" s="1">
        <v>815</v>
      </c>
      <c r="B1061" s="1">
        <f t="shared" si="899"/>
        <v>1135</v>
      </c>
      <c r="C1061" s="2">
        <v>35.799999999999997</v>
      </c>
      <c r="F1061" s="18"/>
      <c r="G1061" s="18"/>
      <c r="H1061" s="14"/>
      <c r="I1061" s="14"/>
      <c r="J1061" s="18"/>
      <c r="K1061" s="14"/>
      <c r="L1061" s="14"/>
    </row>
    <row r="1062" spans="1:12">
      <c r="A1062" s="1">
        <v>805</v>
      </c>
      <c r="B1062" s="1">
        <f t="shared" si="899"/>
        <v>1145</v>
      </c>
      <c r="C1062" s="2">
        <v>36.1</v>
      </c>
      <c r="F1062" s="18"/>
      <c r="G1062" s="18"/>
      <c r="H1062" s="14"/>
      <c r="I1062" s="14"/>
      <c r="J1062" s="18"/>
      <c r="K1062" s="14"/>
      <c r="L1062" s="14"/>
    </row>
    <row r="1063" spans="1:12">
      <c r="A1063" s="1">
        <v>795</v>
      </c>
      <c r="B1063" s="1">
        <f t="shared" si="899"/>
        <v>1155</v>
      </c>
      <c r="C1063" s="2">
        <v>21.7</v>
      </c>
      <c r="F1063" s="18"/>
      <c r="G1063" s="18"/>
      <c r="H1063" s="14"/>
      <c r="I1063" s="14"/>
      <c r="J1063" s="18"/>
      <c r="K1063" s="14"/>
      <c r="L1063" s="14"/>
    </row>
    <row r="1064" spans="1:12">
      <c r="A1064" s="1">
        <v>785</v>
      </c>
      <c r="B1064" s="1">
        <f t="shared" si="899"/>
        <v>1165</v>
      </c>
      <c r="C1064" s="2">
        <v>17.7</v>
      </c>
      <c r="F1064" s="18"/>
      <c r="G1064" s="18"/>
      <c r="H1064" s="14"/>
      <c r="I1064" s="14"/>
      <c r="J1064" s="18"/>
      <c r="K1064" s="14"/>
      <c r="L1064" s="14"/>
    </row>
    <row r="1065" spans="1:12">
      <c r="A1065" s="1">
        <v>775</v>
      </c>
      <c r="B1065" s="1">
        <f t="shared" si="899"/>
        <v>1175</v>
      </c>
      <c r="C1065" s="2">
        <v>21.5</v>
      </c>
      <c r="F1065" s="18"/>
      <c r="G1065" s="18"/>
      <c r="H1065" s="14"/>
      <c r="I1065" s="14"/>
      <c r="J1065" s="18"/>
      <c r="K1065" s="14"/>
      <c r="L1065" s="14"/>
    </row>
    <row r="1066" spans="1:12">
      <c r="A1066" s="1">
        <v>765</v>
      </c>
      <c r="B1066" s="1">
        <f t="shared" si="899"/>
        <v>1185</v>
      </c>
      <c r="C1066" s="2">
        <v>22.4</v>
      </c>
      <c r="F1066" s="18"/>
      <c r="G1066" s="18"/>
      <c r="H1066" s="14"/>
      <c r="I1066" s="14"/>
      <c r="J1066" s="18"/>
      <c r="K1066" s="14"/>
      <c r="L1066" s="14"/>
    </row>
    <row r="1067" spans="1:12">
      <c r="A1067" s="1">
        <v>755</v>
      </c>
      <c r="B1067" s="1">
        <f t="shared" si="899"/>
        <v>1195</v>
      </c>
      <c r="C1067" s="2">
        <v>23.1</v>
      </c>
      <c r="F1067" s="18"/>
      <c r="G1067" s="18"/>
      <c r="H1067" s="14"/>
      <c r="I1067" s="14"/>
      <c r="J1067" s="18"/>
      <c r="K1067" s="14"/>
      <c r="L1067" s="14"/>
    </row>
    <row r="1068" spans="1:12">
      <c r="A1068" s="1">
        <v>745</v>
      </c>
      <c r="B1068" s="1">
        <f t="shared" si="899"/>
        <v>1205</v>
      </c>
      <c r="C1068" s="2">
        <v>21.4</v>
      </c>
      <c r="F1068" s="18"/>
      <c r="G1068" s="18"/>
      <c r="H1068" s="14"/>
      <c r="I1068" s="14"/>
      <c r="J1068" s="18"/>
      <c r="K1068" s="14"/>
      <c r="L1068" s="14"/>
    </row>
    <row r="1069" spans="1:12">
      <c r="A1069" s="1">
        <v>735</v>
      </c>
      <c r="B1069" s="1">
        <f t="shared" si="899"/>
        <v>1215</v>
      </c>
      <c r="C1069" s="2">
        <v>16.2</v>
      </c>
      <c r="F1069" s="18"/>
      <c r="G1069" s="18"/>
      <c r="H1069" s="14"/>
      <c r="I1069" s="14"/>
      <c r="J1069" s="18"/>
      <c r="K1069" s="14"/>
      <c r="L1069" s="14"/>
    </row>
    <row r="1070" spans="1:12">
      <c r="A1070" s="1">
        <v>725</v>
      </c>
      <c r="B1070" s="1">
        <f t="shared" si="899"/>
        <v>1225</v>
      </c>
      <c r="C1070" s="2">
        <v>16.100000000000001</v>
      </c>
      <c r="F1070" s="18"/>
      <c r="G1070" s="18"/>
      <c r="H1070" s="14"/>
      <c r="I1070" s="14"/>
      <c r="J1070" s="18"/>
      <c r="K1070" s="14"/>
      <c r="L1070" s="14"/>
    </row>
    <row r="1071" spans="1:12">
      <c r="A1071" s="1">
        <v>715</v>
      </c>
      <c r="B1071" s="1">
        <f t="shared" si="899"/>
        <v>1235</v>
      </c>
      <c r="C1071" s="2">
        <v>19.899999999999999</v>
      </c>
      <c r="F1071" s="18"/>
      <c r="G1071" s="18"/>
      <c r="H1071" s="14"/>
      <c r="I1071" s="14"/>
      <c r="J1071" s="18"/>
      <c r="K1071" s="14"/>
      <c r="L1071" s="14"/>
    </row>
    <row r="1072" spans="1:12">
      <c r="A1072" s="1">
        <v>705</v>
      </c>
      <c r="B1072" s="1">
        <f t="shared" si="899"/>
        <v>1245</v>
      </c>
      <c r="C1072" s="2">
        <v>20.9</v>
      </c>
      <c r="F1072" s="18"/>
      <c r="G1072" s="18"/>
      <c r="H1072" s="14"/>
      <c r="I1072" s="14"/>
      <c r="J1072" s="18"/>
      <c r="K1072" s="14"/>
      <c r="L1072" s="14"/>
    </row>
    <row r="1073" spans="1:12">
      <c r="A1073" s="1">
        <v>695</v>
      </c>
      <c r="B1073" s="1">
        <f t="shared" si="899"/>
        <v>1255</v>
      </c>
      <c r="C1073" s="2">
        <v>18.8</v>
      </c>
      <c r="F1073" s="18"/>
      <c r="G1073" s="18"/>
      <c r="H1073" s="14"/>
      <c r="I1073" s="14"/>
      <c r="J1073" s="18"/>
      <c r="K1073" s="14"/>
      <c r="L1073" s="14"/>
    </row>
    <row r="1074" spans="1:12">
      <c r="A1074" s="1">
        <v>685</v>
      </c>
      <c r="B1074" s="1">
        <f t="shared" si="899"/>
        <v>1265</v>
      </c>
      <c r="C1074" s="2">
        <v>15.2</v>
      </c>
      <c r="F1074" s="18"/>
      <c r="G1074" s="18"/>
      <c r="H1074" s="14"/>
      <c r="I1074" s="14"/>
      <c r="J1074" s="18"/>
      <c r="K1074" s="14"/>
      <c r="L1074" s="14"/>
    </row>
    <row r="1075" spans="1:12">
      <c r="A1075" s="1">
        <v>675</v>
      </c>
      <c r="B1075" s="1">
        <f t="shared" si="899"/>
        <v>1275</v>
      </c>
      <c r="C1075" s="2">
        <v>9.3000000000000007</v>
      </c>
      <c r="F1075" s="18"/>
      <c r="G1075" s="18"/>
      <c r="H1075" s="14"/>
      <c r="I1075" s="14"/>
      <c r="J1075" s="18"/>
      <c r="K1075" s="14"/>
      <c r="L1075" s="14"/>
    </row>
    <row r="1076" spans="1:12">
      <c r="A1076" s="1">
        <v>665</v>
      </c>
      <c r="B1076" s="1">
        <f t="shared" si="899"/>
        <v>1285</v>
      </c>
      <c r="C1076" s="2">
        <v>2.1</v>
      </c>
      <c r="F1076" s="18"/>
      <c r="G1076" s="18"/>
      <c r="H1076" s="14"/>
      <c r="I1076" s="14"/>
      <c r="J1076" s="18"/>
      <c r="K1076" s="14"/>
      <c r="L1076" s="14"/>
    </row>
    <row r="1077" spans="1:12">
      <c r="A1077" s="1">
        <v>655</v>
      </c>
      <c r="B1077" s="1">
        <f t="shared" si="899"/>
        <v>1295</v>
      </c>
      <c r="C1077" s="2">
        <v>-3</v>
      </c>
      <c r="F1077" s="18"/>
      <c r="G1077" s="18"/>
      <c r="H1077" s="14"/>
      <c r="I1077" s="14"/>
      <c r="J1077" s="18"/>
      <c r="K1077" s="14"/>
      <c r="L1077" s="14"/>
    </row>
    <row r="1078" spans="1:12">
      <c r="A1078" s="1">
        <v>645</v>
      </c>
      <c r="B1078" s="1">
        <f t="shared" si="899"/>
        <v>1305</v>
      </c>
      <c r="C1078" s="2">
        <v>-3.4</v>
      </c>
      <c r="F1078" s="18"/>
      <c r="G1078" s="18"/>
      <c r="H1078" s="14"/>
      <c r="I1078" s="14"/>
      <c r="J1078" s="18"/>
      <c r="K1078" s="14"/>
      <c r="L1078" s="14"/>
    </row>
    <row r="1079" spans="1:12">
      <c r="A1079" s="1">
        <v>635</v>
      </c>
      <c r="B1079" s="1">
        <f t="shared" si="899"/>
        <v>1315</v>
      </c>
      <c r="C1079" s="2">
        <v>-1.5</v>
      </c>
      <c r="F1079" s="18"/>
      <c r="G1079" s="18"/>
      <c r="H1079" s="14"/>
      <c r="I1079" s="14"/>
      <c r="J1079" s="18"/>
      <c r="K1079" s="14"/>
      <c r="L1079" s="14"/>
    </row>
    <row r="1080" spans="1:12">
      <c r="A1080" s="1">
        <v>625</v>
      </c>
      <c r="B1080" s="1">
        <f t="shared" si="899"/>
        <v>1325</v>
      </c>
      <c r="C1080" s="2">
        <v>-0.4</v>
      </c>
      <c r="F1080" s="18"/>
      <c r="G1080" s="18"/>
      <c r="H1080" s="14"/>
      <c r="I1080" s="14"/>
      <c r="J1080" s="18"/>
      <c r="K1080" s="14"/>
      <c r="L1080" s="14"/>
    </row>
    <row r="1081" spans="1:12">
      <c r="A1081" s="1">
        <v>615</v>
      </c>
      <c r="B1081" s="1">
        <f t="shared" si="899"/>
        <v>1335</v>
      </c>
      <c r="C1081" s="2">
        <v>5.0999999999999996</v>
      </c>
      <c r="F1081" s="18"/>
      <c r="G1081" s="18"/>
      <c r="H1081" s="14"/>
      <c r="I1081" s="14"/>
      <c r="J1081" s="18"/>
      <c r="K1081" s="14"/>
      <c r="L1081" s="14"/>
    </row>
    <row r="1082" spans="1:12">
      <c r="A1082" s="1">
        <v>605</v>
      </c>
      <c r="B1082" s="1">
        <f t="shared" si="899"/>
        <v>1345</v>
      </c>
      <c r="C1082" s="2">
        <v>16</v>
      </c>
      <c r="F1082" s="18"/>
      <c r="G1082" s="18"/>
      <c r="H1082" s="14"/>
      <c r="I1082" s="14"/>
      <c r="J1082" s="18"/>
      <c r="K1082" s="14"/>
      <c r="L1082" s="14"/>
    </row>
    <row r="1083" spans="1:12">
      <c r="A1083" s="1">
        <v>595</v>
      </c>
      <c r="B1083" s="1">
        <f t="shared" si="899"/>
        <v>1355</v>
      </c>
      <c r="C1083" s="2">
        <v>25.3</v>
      </c>
      <c r="F1083" s="18"/>
      <c r="G1083" s="18"/>
      <c r="H1083" s="14"/>
      <c r="I1083" s="14"/>
      <c r="J1083" s="18"/>
      <c r="K1083" s="14"/>
      <c r="L1083" s="14"/>
    </row>
    <row r="1084" spans="1:12">
      <c r="A1084" s="1">
        <v>585</v>
      </c>
      <c r="B1084" s="1">
        <f t="shared" si="899"/>
        <v>1365</v>
      </c>
      <c r="C1084" s="2">
        <v>30.9</v>
      </c>
      <c r="F1084" s="18"/>
      <c r="G1084" s="18"/>
      <c r="H1084" s="14"/>
      <c r="I1084" s="14"/>
      <c r="J1084" s="18"/>
      <c r="K1084" s="14"/>
      <c r="L1084" s="14"/>
    </row>
    <row r="1085" spans="1:12">
      <c r="A1085" s="1">
        <v>575</v>
      </c>
      <c r="B1085" s="1">
        <f t="shared" si="899"/>
        <v>1375</v>
      </c>
      <c r="C1085" s="2">
        <v>27.7</v>
      </c>
      <c r="F1085" s="18"/>
      <c r="G1085" s="18"/>
      <c r="H1085" s="14"/>
      <c r="I1085" s="14"/>
      <c r="J1085" s="18"/>
      <c r="K1085" s="14"/>
      <c r="L1085" s="14"/>
    </row>
    <row r="1086" spans="1:12">
      <c r="A1086" s="1">
        <v>565</v>
      </c>
      <c r="B1086" s="1">
        <f t="shared" si="899"/>
        <v>1385</v>
      </c>
      <c r="C1086" s="2">
        <v>15.8</v>
      </c>
      <c r="F1086" s="18"/>
      <c r="G1086" s="18"/>
      <c r="H1086" s="14"/>
      <c r="I1086" s="14"/>
      <c r="J1086" s="18"/>
      <c r="K1086" s="14"/>
      <c r="L1086" s="14"/>
    </row>
    <row r="1087" spans="1:12">
      <c r="A1087" s="1">
        <v>555</v>
      </c>
      <c r="B1087" s="1">
        <f t="shared" si="899"/>
        <v>1395</v>
      </c>
      <c r="C1087" s="2">
        <v>7</v>
      </c>
      <c r="F1087" s="18"/>
      <c r="G1087" s="18"/>
      <c r="H1087" s="14"/>
      <c r="I1087" s="14"/>
      <c r="J1087" s="18"/>
      <c r="K1087" s="14"/>
      <c r="L1087" s="14"/>
    </row>
    <row r="1088" spans="1:12">
      <c r="A1088" s="1">
        <v>545</v>
      </c>
      <c r="B1088" s="1">
        <f t="shared" si="899"/>
        <v>1405</v>
      </c>
      <c r="C1088" s="2">
        <v>3.2</v>
      </c>
      <c r="F1088" s="18"/>
      <c r="G1088" s="18"/>
      <c r="H1088" s="14"/>
      <c r="I1088" s="14"/>
      <c r="J1088" s="18"/>
      <c r="K1088" s="14"/>
      <c r="L1088" s="14"/>
    </row>
    <row r="1089" spans="1:12">
      <c r="A1089" s="1">
        <v>535</v>
      </c>
      <c r="B1089" s="1">
        <f t="shared" si="899"/>
        <v>1415</v>
      </c>
      <c r="C1089" s="2">
        <v>1.9</v>
      </c>
      <c r="F1089" s="18"/>
      <c r="G1089" s="18"/>
      <c r="H1089" s="14"/>
      <c r="I1089" s="14"/>
      <c r="J1089" s="18"/>
      <c r="K1089" s="14"/>
      <c r="L1089" s="14"/>
    </row>
    <row r="1090" spans="1:12">
      <c r="A1090" s="1">
        <v>525</v>
      </c>
      <c r="B1090" s="1">
        <f t="shared" ref="B1090:B1137" si="900">1950-A1090</f>
        <v>1425</v>
      </c>
      <c r="C1090" s="2">
        <v>0</v>
      </c>
      <c r="F1090" s="18"/>
      <c r="G1090" s="18"/>
      <c r="H1090" s="14"/>
      <c r="I1090" s="14"/>
      <c r="J1090" s="18"/>
      <c r="K1090" s="14"/>
      <c r="L1090" s="14"/>
    </row>
    <row r="1091" spans="1:12">
      <c r="A1091" s="1">
        <v>515</v>
      </c>
      <c r="B1091" s="1">
        <f t="shared" si="900"/>
        <v>1435</v>
      </c>
      <c r="C1091" s="2">
        <v>-3.8</v>
      </c>
      <c r="F1091" s="18"/>
      <c r="G1091" s="18"/>
      <c r="H1091" s="14"/>
      <c r="I1091" s="14"/>
      <c r="J1091" s="18"/>
      <c r="K1091" s="14"/>
      <c r="L1091" s="14"/>
    </row>
    <row r="1092" spans="1:12">
      <c r="A1092" s="1">
        <v>505</v>
      </c>
      <c r="B1092" s="1">
        <f t="shared" si="900"/>
        <v>1445</v>
      </c>
      <c r="C1092" s="2">
        <v>-5.5</v>
      </c>
      <c r="F1092" s="18"/>
      <c r="G1092" s="18"/>
      <c r="H1092" s="14"/>
      <c r="I1092" s="14"/>
      <c r="J1092" s="18"/>
      <c r="K1092" s="14"/>
      <c r="L1092" s="14"/>
    </row>
    <row r="1093" spans="1:12">
      <c r="A1093" s="1">
        <v>495</v>
      </c>
      <c r="B1093" s="1">
        <f t="shared" si="900"/>
        <v>1455</v>
      </c>
      <c r="C1093" s="2">
        <v>-3.2</v>
      </c>
      <c r="F1093" s="18"/>
      <c r="G1093" s="18"/>
      <c r="H1093" s="14"/>
      <c r="I1093" s="14"/>
      <c r="J1093" s="18"/>
      <c r="K1093" s="14"/>
      <c r="L1093" s="14"/>
    </row>
    <row r="1094" spans="1:12">
      <c r="A1094" s="1">
        <v>485</v>
      </c>
      <c r="B1094" s="1">
        <f t="shared" si="900"/>
        <v>1465</v>
      </c>
      <c r="C1094" s="2">
        <v>-0.30000000000000004</v>
      </c>
      <c r="F1094" s="18"/>
      <c r="G1094" s="18"/>
      <c r="H1094" s="14"/>
      <c r="I1094" s="14"/>
      <c r="J1094" s="18"/>
      <c r="K1094" s="14"/>
      <c r="L1094" s="14"/>
    </row>
    <row r="1095" spans="1:12">
      <c r="A1095" s="1">
        <v>475</v>
      </c>
      <c r="B1095" s="1">
        <f t="shared" si="900"/>
        <v>1475</v>
      </c>
      <c r="C1095" s="2">
        <v>-0.30000000000000004</v>
      </c>
      <c r="F1095" s="18"/>
      <c r="G1095" s="18"/>
      <c r="H1095" s="14"/>
      <c r="I1095" s="14"/>
      <c r="J1095" s="18"/>
      <c r="K1095" s="14"/>
      <c r="L1095" s="14"/>
    </row>
    <row r="1096" spans="1:12">
      <c r="A1096" s="1">
        <v>465</v>
      </c>
      <c r="B1096" s="1">
        <f t="shared" si="900"/>
        <v>1485</v>
      </c>
      <c r="C1096" s="2">
        <v>-0.8</v>
      </c>
      <c r="F1096" s="18"/>
      <c r="G1096" s="18"/>
      <c r="H1096" s="14"/>
      <c r="I1096" s="14"/>
      <c r="J1096" s="18"/>
      <c r="K1096" s="14"/>
      <c r="L1096" s="14"/>
    </row>
    <row r="1097" spans="1:12">
      <c r="A1097" s="1">
        <v>455</v>
      </c>
      <c r="B1097" s="1">
        <f t="shared" si="900"/>
        <v>1495</v>
      </c>
      <c r="C1097" s="2">
        <v>1.5</v>
      </c>
      <c r="F1097" s="18"/>
      <c r="G1097" s="18"/>
      <c r="H1097" s="14"/>
      <c r="I1097" s="14"/>
      <c r="J1097" s="18"/>
      <c r="K1097" s="14"/>
      <c r="L1097" s="14"/>
    </row>
    <row r="1098" spans="1:12">
      <c r="A1098" s="1">
        <v>445</v>
      </c>
      <c r="B1098" s="1">
        <f t="shared" si="900"/>
        <v>1505</v>
      </c>
      <c r="C1098" s="2">
        <v>3.7</v>
      </c>
      <c r="F1098" s="18"/>
      <c r="G1098" s="18"/>
      <c r="H1098" s="14"/>
      <c r="I1098" s="14"/>
      <c r="J1098" s="18"/>
      <c r="K1098" s="14"/>
      <c r="L1098" s="14"/>
    </row>
    <row r="1099" spans="1:12">
      <c r="A1099" s="1">
        <v>435</v>
      </c>
      <c r="B1099" s="1">
        <f t="shared" si="900"/>
        <v>1515</v>
      </c>
      <c r="C1099" s="2">
        <v>2.2999999999999998</v>
      </c>
      <c r="F1099" s="18"/>
      <c r="G1099" s="18"/>
      <c r="H1099" s="14"/>
      <c r="I1099" s="14"/>
      <c r="J1099" s="18"/>
      <c r="K1099" s="14"/>
      <c r="L1099" s="14"/>
    </row>
    <row r="1100" spans="1:12">
      <c r="A1100" s="1">
        <v>425</v>
      </c>
      <c r="B1100" s="1">
        <f t="shared" si="900"/>
        <v>1525</v>
      </c>
      <c r="C1100" s="2">
        <v>0.8</v>
      </c>
      <c r="F1100" s="18"/>
      <c r="G1100" s="18"/>
      <c r="H1100" s="14"/>
      <c r="I1100" s="14"/>
      <c r="J1100" s="18"/>
      <c r="K1100" s="14"/>
      <c r="L1100" s="14"/>
    </row>
    <row r="1101" spans="1:12">
      <c r="A1101" s="1">
        <v>415</v>
      </c>
      <c r="B1101" s="1">
        <f t="shared" si="900"/>
        <v>1535</v>
      </c>
      <c r="C1101" s="2">
        <v>3.7</v>
      </c>
      <c r="F1101" s="18"/>
      <c r="G1101" s="18"/>
      <c r="H1101" s="14"/>
      <c r="I1101" s="14"/>
      <c r="J1101" s="18"/>
      <c r="K1101" s="14"/>
      <c r="L1101" s="14"/>
    </row>
    <row r="1102" spans="1:12">
      <c r="A1102" s="1">
        <v>405</v>
      </c>
      <c r="B1102" s="1">
        <f t="shared" si="900"/>
        <v>1545</v>
      </c>
      <c r="C1102" s="2">
        <v>9.5</v>
      </c>
      <c r="F1102" s="18"/>
      <c r="G1102" s="18"/>
      <c r="H1102" s="14"/>
      <c r="I1102" s="14"/>
      <c r="J1102" s="18"/>
      <c r="K1102" s="14"/>
      <c r="L1102" s="14"/>
    </row>
    <row r="1103" spans="1:12">
      <c r="A1103" s="1">
        <v>395</v>
      </c>
      <c r="B1103" s="1">
        <f t="shared" si="900"/>
        <v>1555</v>
      </c>
      <c r="C1103" s="2">
        <v>14.4</v>
      </c>
      <c r="F1103" s="18"/>
      <c r="G1103" s="18"/>
      <c r="H1103" s="14"/>
      <c r="I1103" s="14"/>
      <c r="J1103" s="18"/>
      <c r="K1103" s="14"/>
      <c r="L1103" s="14"/>
    </row>
    <row r="1104" spans="1:12">
      <c r="A1104" s="1">
        <v>385</v>
      </c>
      <c r="B1104" s="1">
        <f t="shared" si="900"/>
        <v>1565</v>
      </c>
      <c r="C1104" s="2">
        <v>17.600000000000001</v>
      </c>
      <c r="F1104" s="18"/>
      <c r="G1104" s="18"/>
      <c r="H1104" s="14"/>
      <c r="I1104" s="14"/>
      <c r="J1104" s="18"/>
      <c r="K1104" s="14"/>
      <c r="L1104" s="14"/>
    </row>
    <row r="1105" spans="1:12">
      <c r="A1105" s="1">
        <v>375</v>
      </c>
      <c r="B1105" s="1">
        <f t="shared" si="900"/>
        <v>1575</v>
      </c>
      <c r="C1105" s="2">
        <v>20.2</v>
      </c>
      <c r="F1105" s="18"/>
      <c r="G1105" s="18"/>
      <c r="H1105" s="14"/>
      <c r="I1105" s="14"/>
      <c r="J1105" s="18"/>
      <c r="K1105" s="14"/>
      <c r="L1105" s="14"/>
    </row>
    <row r="1106" spans="1:12">
      <c r="A1106" s="1">
        <v>365</v>
      </c>
      <c r="B1106" s="1">
        <f t="shared" si="900"/>
        <v>1585</v>
      </c>
      <c r="C1106" s="2">
        <v>24.8</v>
      </c>
      <c r="F1106" s="18"/>
      <c r="G1106" s="18"/>
      <c r="H1106" s="14"/>
      <c r="I1106" s="14"/>
      <c r="J1106" s="18"/>
      <c r="K1106" s="14"/>
      <c r="L1106" s="14"/>
    </row>
    <row r="1107" spans="1:12">
      <c r="A1107" s="1">
        <v>355</v>
      </c>
      <c r="B1107" s="1">
        <f t="shared" si="900"/>
        <v>1595</v>
      </c>
      <c r="C1107" s="2">
        <v>30.6</v>
      </c>
      <c r="F1107" s="18"/>
      <c r="G1107" s="18"/>
      <c r="H1107" s="14"/>
      <c r="I1107" s="14"/>
      <c r="J1107" s="18"/>
      <c r="K1107" s="14"/>
      <c r="L1107" s="14"/>
    </row>
    <row r="1108" spans="1:12">
      <c r="A1108" s="1">
        <v>345</v>
      </c>
      <c r="B1108" s="1">
        <f t="shared" si="900"/>
        <v>1605</v>
      </c>
      <c r="C1108" s="2">
        <v>30.8</v>
      </c>
      <c r="F1108" s="18"/>
      <c r="G1108" s="18"/>
      <c r="H1108" s="14"/>
      <c r="I1108" s="14"/>
      <c r="J1108" s="18"/>
      <c r="K1108" s="14"/>
      <c r="L1108" s="14"/>
    </row>
    <row r="1109" spans="1:12">
      <c r="A1109" s="1">
        <v>335</v>
      </c>
      <c r="B1109" s="1">
        <f t="shared" si="900"/>
        <v>1615</v>
      </c>
      <c r="C1109" s="2">
        <v>24.1</v>
      </c>
      <c r="F1109" s="18"/>
      <c r="G1109" s="18"/>
      <c r="H1109" s="14"/>
      <c r="I1109" s="14"/>
      <c r="J1109" s="18"/>
      <c r="K1109" s="14"/>
      <c r="L1109" s="14"/>
    </row>
    <row r="1110" spans="1:12">
      <c r="A1110" s="1">
        <v>325</v>
      </c>
      <c r="B1110" s="1">
        <f t="shared" si="900"/>
        <v>1625</v>
      </c>
      <c r="C1110" s="2">
        <v>16.600000000000001</v>
      </c>
      <c r="F1110" s="18"/>
      <c r="G1110" s="18"/>
      <c r="H1110" s="14"/>
      <c r="I1110" s="14"/>
      <c r="J1110" s="18"/>
      <c r="K1110" s="14"/>
      <c r="L1110" s="14"/>
    </row>
    <row r="1111" spans="1:12">
      <c r="A1111" s="1">
        <v>315</v>
      </c>
      <c r="B1111" s="1">
        <f t="shared" si="900"/>
        <v>1635</v>
      </c>
      <c r="C1111" s="2">
        <v>9.8000000000000007</v>
      </c>
      <c r="F1111" s="18"/>
      <c r="G1111" s="18"/>
      <c r="H1111" s="14"/>
      <c r="I1111" s="14"/>
      <c r="J1111" s="18"/>
      <c r="K1111" s="14"/>
      <c r="L1111" s="14"/>
    </row>
    <row r="1112" spans="1:12">
      <c r="A1112" s="1">
        <v>305</v>
      </c>
      <c r="B1112" s="1">
        <f t="shared" si="900"/>
        <v>1645</v>
      </c>
      <c r="C1112" s="2">
        <v>4.8</v>
      </c>
      <c r="F1112" s="18"/>
      <c r="G1112" s="18"/>
      <c r="H1112" s="14"/>
      <c r="I1112" s="14"/>
      <c r="J1112" s="18"/>
      <c r="K1112" s="14"/>
      <c r="L1112" s="14"/>
    </row>
    <row r="1113" spans="1:12">
      <c r="A1113" s="1">
        <v>295</v>
      </c>
      <c r="B1113" s="1">
        <f t="shared" si="900"/>
        <v>1655</v>
      </c>
      <c r="C1113" s="2">
        <v>1.4</v>
      </c>
      <c r="F1113" s="18"/>
      <c r="G1113" s="18"/>
      <c r="H1113" s="14"/>
      <c r="I1113" s="14"/>
      <c r="J1113" s="18"/>
      <c r="K1113" s="14"/>
      <c r="L1113" s="14"/>
    </row>
    <row r="1114" spans="1:12">
      <c r="A1114" s="1">
        <v>285</v>
      </c>
      <c r="B1114" s="1">
        <f t="shared" si="900"/>
        <v>1665</v>
      </c>
      <c r="C1114" s="2">
        <v>-2.2999999999999998</v>
      </c>
      <c r="F1114" s="18"/>
      <c r="G1114" s="18"/>
      <c r="H1114" s="14"/>
      <c r="I1114" s="14"/>
      <c r="J1114" s="18"/>
      <c r="K1114" s="14"/>
      <c r="L1114" s="14"/>
    </row>
    <row r="1115" spans="1:12">
      <c r="A1115" s="1">
        <v>275</v>
      </c>
      <c r="B1115" s="1">
        <f t="shared" si="900"/>
        <v>1675</v>
      </c>
      <c r="C1115" s="2">
        <v>-5.0999999999999996</v>
      </c>
      <c r="F1115" s="18"/>
      <c r="G1115" s="18"/>
      <c r="H1115" s="14"/>
      <c r="I1115" s="14"/>
      <c r="J1115" s="18"/>
      <c r="K1115" s="14"/>
      <c r="L1115" s="14"/>
    </row>
    <row r="1116" spans="1:12">
      <c r="A1116" s="1">
        <v>265</v>
      </c>
      <c r="B1116" s="1">
        <f t="shared" si="900"/>
        <v>1685</v>
      </c>
      <c r="C1116" s="2">
        <v>-5.6</v>
      </c>
      <c r="F1116" s="18"/>
      <c r="G1116" s="18"/>
      <c r="H1116" s="14"/>
      <c r="I1116" s="14"/>
      <c r="J1116" s="18"/>
      <c r="K1116" s="14"/>
      <c r="L1116" s="14"/>
    </row>
    <row r="1117" spans="1:12">
      <c r="A1117" s="1">
        <v>255</v>
      </c>
      <c r="B1117" s="1">
        <f t="shared" si="900"/>
        <v>1695</v>
      </c>
      <c r="C1117" s="2">
        <v>-4.2</v>
      </c>
      <c r="F1117" s="18"/>
      <c r="G1117" s="18"/>
      <c r="H1117" s="14"/>
      <c r="I1117" s="14"/>
      <c r="J1117" s="18"/>
      <c r="K1117" s="14"/>
      <c r="L1117" s="14"/>
    </row>
    <row r="1118" spans="1:12">
      <c r="A1118" s="1">
        <v>245</v>
      </c>
      <c r="B1118" s="1">
        <f t="shared" si="900"/>
        <v>1705</v>
      </c>
      <c r="C1118" s="2">
        <v>-0.7</v>
      </c>
      <c r="F1118" s="18"/>
      <c r="G1118" s="18"/>
      <c r="H1118" s="14"/>
      <c r="I1118" s="14"/>
      <c r="J1118" s="18"/>
      <c r="K1118" s="14"/>
      <c r="L1118" s="14"/>
    </row>
    <row r="1119" spans="1:12">
      <c r="A1119" s="1">
        <v>235</v>
      </c>
      <c r="B1119" s="1">
        <f t="shared" si="900"/>
        <v>1715</v>
      </c>
      <c r="C1119" s="2">
        <v>6.7</v>
      </c>
      <c r="F1119" s="18"/>
      <c r="G1119" s="18"/>
      <c r="H1119" s="14"/>
      <c r="I1119" s="14"/>
      <c r="J1119" s="18"/>
      <c r="K1119" s="14"/>
      <c r="L1119" s="14"/>
    </row>
    <row r="1120" spans="1:12">
      <c r="A1120" s="1">
        <v>225</v>
      </c>
      <c r="B1120" s="1">
        <f t="shared" si="900"/>
        <v>1725</v>
      </c>
      <c r="C1120" s="2">
        <v>17.8</v>
      </c>
      <c r="F1120" s="18"/>
      <c r="G1120" s="18"/>
      <c r="H1120" s="14"/>
      <c r="I1120" s="14"/>
      <c r="J1120" s="18"/>
      <c r="K1120" s="14"/>
      <c r="L1120" s="14"/>
    </row>
    <row r="1121" spans="1:12">
      <c r="A1121" s="1">
        <v>215</v>
      </c>
      <c r="B1121" s="1">
        <f t="shared" si="900"/>
        <v>1735</v>
      </c>
      <c r="C1121" s="2">
        <v>26.1</v>
      </c>
      <c r="F1121" s="18"/>
      <c r="G1121" s="18"/>
      <c r="H1121" s="14"/>
      <c r="I1121" s="14"/>
      <c r="J1121" s="18"/>
      <c r="K1121" s="14"/>
      <c r="L1121" s="14"/>
    </row>
    <row r="1122" spans="1:12">
      <c r="A1122" s="1">
        <v>205</v>
      </c>
      <c r="B1122" s="1">
        <f t="shared" si="900"/>
        <v>1745</v>
      </c>
      <c r="C1122" s="2">
        <v>27.3</v>
      </c>
      <c r="F1122" s="18"/>
      <c r="G1122" s="18"/>
      <c r="H1122" s="14"/>
      <c r="I1122" s="14"/>
      <c r="J1122" s="18"/>
      <c r="K1122" s="14"/>
      <c r="L1122" s="14"/>
    </row>
    <row r="1123" spans="1:12">
      <c r="A1123" s="1">
        <v>195</v>
      </c>
      <c r="B1123" s="1">
        <f t="shared" si="900"/>
        <v>1755</v>
      </c>
      <c r="C1123" s="2">
        <v>28.3</v>
      </c>
      <c r="F1123" s="18"/>
      <c r="G1123" s="18"/>
      <c r="H1123" s="14"/>
      <c r="I1123" s="14"/>
      <c r="J1123" s="18"/>
      <c r="K1123" s="14"/>
      <c r="L1123" s="14"/>
    </row>
    <row r="1124" spans="1:12">
      <c r="A1124" s="1">
        <v>185</v>
      </c>
      <c r="B1124" s="1">
        <f t="shared" si="900"/>
        <v>1765</v>
      </c>
      <c r="C1124" s="2">
        <v>34.4</v>
      </c>
      <c r="F1124" s="18"/>
      <c r="G1124" s="18"/>
      <c r="H1124" s="14"/>
      <c r="I1124" s="14"/>
      <c r="J1124" s="18"/>
      <c r="K1124" s="14"/>
      <c r="L1124" s="14"/>
    </row>
    <row r="1125" spans="1:12">
      <c r="A1125" s="1">
        <v>175</v>
      </c>
      <c r="B1125" s="1">
        <f t="shared" si="900"/>
        <v>1775</v>
      </c>
      <c r="C1125" s="2">
        <v>45.3</v>
      </c>
      <c r="F1125" s="18"/>
      <c r="G1125" s="18"/>
      <c r="H1125" s="14"/>
      <c r="I1125" s="14"/>
      <c r="J1125" s="18"/>
      <c r="K1125" s="14"/>
      <c r="L1125" s="14"/>
    </row>
    <row r="1126" spans="1:12">
      <c r="A1126" s="1">
        <v>165</v>
      </c>
      <c r="B1126" s="1">
        <f t="shared" si="900"/>
        <v>1785</v>
      </c>
      <c r="C1126" s="2">
        <v>45.9</v>
      </c>
      <c r="F1126" s="18"/>
      <c r="G1126" s="18"/>
      <c r="H1126" s="14"/>
      <c r="I1126" s="14"/>
      <c r="J1126" s="18"/>
      <c r="K1126" s="14"/>
      <c r="L1126" s="14"/>
    </row>
    <row r="1127" spans="1:12">
      <c r="A1127" s="1">
        <v>155</v>
      </c>
      <c r="B1127" s="1">
        <f t="shared" si="900"/>
        <v>1795</v>
      </c>
      <c r="C1127" s="2">
        <v>28.9</v>
      </c>
      <c r="F1127" s="18"/>
      <c r="G1127" s="18"/>
      <c r="H1127" s="14"/>
      <c r="I1127" s="14"/>
      <c r="J1127" s="18"/>
      <c r="K1127" s="14"/>
      <c r="L1127" s="14"/>
    </row>
    <row r="1128" spans="1:12">
      <c r="A1128" s="1">
        <v>145</v>
      </c>
      <c r="B1128" s="1">
        <f t="shared" si="900"/>
        <v>1805</v>
      </c>
      <c r="C1128" s="2">
        <v>15.2</v>
      </c>
      <c r="F1128" s="18"/>
      <c r="G1128" s="18"/>
      <c r="H1128" s="14"/>
      <c r="I1128" s="14"/>
      <c r="J1128" s="18"/>
      <c r="K1128" s="14"/>
      <c r="L1128" s="14"/>
    </row>
    <row r="1129" spans="1:12">
      <c r="A1129" s="1">
        <v>135</v>
      </c>
      <c r="B1129" s="1">
        <f t="shared" si="900"/>
        <v>1815</v>
      </c>
      <c r="C1129" s="2">
        <v>14</v>
      </c>
      <c r="F1129" s="18"/>
      <c r="G1129" s="18"/>
      <c r="H1129" s="14"/>
      <c r="I1129" s="14"/>
      <c r="J1129" s="18"/>
      <c r="K1129" s="14"/>
      <c r="L1129" s="14"/>
    </row>
    <row r="1130" spans="1:12">
      <c r="A1130" s="1">
        <v>125</v>
      </c>
      <c r="B1130" s="1">
        <f t="shared" si="900"/>
        <v>1825</v>
      </c>
      <c r="C1130" s="2">
        <v>21.5</v>
      </c>
      <c r="F1130" s="18"/>
      <c r="G1130" s="18"/>
      <c r="H1130" s="14"/>
      <c r="I1130" s="14"/>
      <c r="J1130" s="18"/>
      <c r="K1130" s="14"/>
      <c r="L1130" s="14"/>
    </row>
    <row r="1131" spans="1:12">
      <c r="A1131" s="1">
        <v>115</v>
      </c>
      <c r="B1131" s="1">
        <f t="shared" si="900"/>
        <v>1835</v>
      </c>
      <c r="C1131" s="2">
        <v>30.5</v>
      </c>
      <c r="F1131" s="18"/>
      <c r="G1131" s="18"/>
      <c r="H1131" s="14"/>
      <c r="I1131" s="14"/>
      <c r="J1131" s="18"/>
      <c r="K1131" s="14"/>
      <c r="L1131" s="14"/>
    </row>
    <row r="1132" spans="1:12">
      <c r="A1132" s="1">
        <v>105</v>
      </c>
      <c r="B1132" s="1">
        <f t="shared" si="900"/>
        <v>1845</v>
      </c>
      <c r="C1132" s="2">
        <v>37.5</v>
      </c>
      <c r="F1132" s="18"/>
      <c r="G1132" s="18"/>
      <c r="H1132" s="14"/>
      <c r="I1132" s="14"/>
      <c r="J1132" s="18"/>
      <c r="K1132" s="14"/>
      <c r="L1132" s="14"/>
    </row>
    <row r="1133" spans="1:12">
      <c r="A1133" s="1">
        <v>95</v>
      </c>
      <c r="B1133" s="1">
        <f t="shared" si="900"/>
        <v>1855</v>
      </c>
      <c r="C1133" s="2">
        <v>48.7</v>
      </c>
      <c r="F1133" s="18"/>
      <c r="G1133" s="18"/>
      <c r="H1133" s="14"/>
      <c r="I1133" s="14"/>
      <c r="J1133" s="18"/>
      <c r="K1133" s="14"/>
      <c r="L1133" s="14"/>
    </row>
    <row r="1134" spans="1:12">
      <c r="A1134" s="1">
        <v>85</v>
      </c>
      <c r="B1134" s="1">
        <f t="shared" si="900"/>
        <v>1865</v>
      </c>
      <c r="C1134" s="2">
        <v>55</v>
      </c>
      <c r="F1134" s="18"/>
      <c r="G1134" s="18"/>
      <c r="H1134" s="14"/>
      <c r="I1134" s="14"/>
      <c r="J1134" s="18"/>
      <c r="K1134" s="14"/>
      <c r="L1134" s="14"/>
    </row>
    <row r="1135" spans="1:12">
      <c r="A1135" s="1">
        <v>75</v>
      </c>
      <c r="B1135" s="1">
        <f t="shared" si="900"/>
        <v>1875</v>
      </c>
      <c r="C1135" s="2">
        <v>40</v>
      </c>
      <c r="F1135" s="18"/>
      <c r="G1135" s="18"/>
      <c r="H1135" s="14"/>
      <c r="I1135" s="14"/>
      <c r="J1135" s="18"/>
      <c r="K1135" s="14"/>
      <c r="L1135" s="14"/>
    </row>
    <row r="1136" spans="1:12">
      <c r="A1136" s="1">
        <v>65</v>
      </c>
      <c r="B1136" s="1">
        <f t="shared" si="900"/>
        <v>1885</v>
      </c>
      <c r="C1136" s="2">
        <v>27</v>
      </c>
      <c r="F1136" s="18"/>
      <c r="G1136" s="18"/>
      <c r="H1136" s="14"/>
      <c r="I1136" s="14"/>
      <c r="J1136" s="18"/>
      <c r="K1136" s="14"/>
      <c r="L1136" s="14"/>
    </row>
    <row r="1137" spans="1:12">
      <c r="A1137" s="1">
        <v>55</v>
      </c>
      <c r="B1137" s="1">
        <f t="shared" si="900"/>
        <v>1895</v>
      </c>
      <c r="C1137" s="2">
        <v>28.7</v>
      </c>
      <c r="F1137" s="18"/>
      <c r="G1137" s="18"/>
      <c r="H1137" s="14"/>
      <c r="I1137" s="14"/>
      <c r="J1137" s="18"/>
      <c r="K1137" s="14"/>
      <c r="L1137" s="14"/>
    </row>
    <row r="1138" spans="1:12">
      <c r="B1138" s="1">
        <v>1905</v>
      </c>
      <c r="C1138" s="2" t="e">
        <f>AVERAGE(#REF!)</f>
        <v>#REF!</v>
      </c>
      <c r="F1138" s="18"/>
      <c r="G1138" s="18"/>
      <c r="H1138" s="14"/>
      <c r="I1138" s="14"/>
      <c r="J1138" s="18"/>
      <c r="K1138" s="14"/>
      <c r="L1138" s="14"/>
    </row>
    <row r="1139" spans="1:12">
      <c r="B1139" s="1">
        <v>1915</v>
      </c>
      <c r="C1139" s="2" t="e">
        <f>AVERAGE(#REF!)</f>
        <v>#REF!</v>
      </c>
      <c r="F1139" s="18"/>
      <c r="G1139" s="18"/>
      <c r="H1139" s="14"/>
      <c r="I1139" s="14"/>
      <c r="J1139" s="18"/>
      <c r="K1139" s="14"/>
      <c r="L1139" s="14"/>
    </row>
    <row r="1140" spans="1:12">
      <c r="B1140" s="1">
        <v>1925</v>
      </c>
      <c r="C1140" s="2" t="e">
        <f>AVERAGE(#REF!)</f>
        <v>#REF!</v>
      </c>
      <c r="F1140" s="18"/>
      <c r="G1140" s="18"/>
      <c r="H1140" s="14"/>
      <c r="I1140" s="14"/>
      <c r="J1140" s="18"/>
      <c r="K1140" s="14"/>
      <c r="L1140" s="14"/>
    </row>
    <row r="1141" spans="1:12">
      <c r="B1141" s="1">
        <v>1935</v>
      </c>
      <c r="C1141" s="2" t="e">
        <f>AVERAGE(#REF!)</f>
        <v>#REF!</v>
      </c>
      <c r="F1141" s="18"/>
      <c r="G1141" s="18"/>
      <c r="H1141" s="14"/>
      <c r="I1141" s="14"/>
      <c r="J1141" s="18"/>
      <c r="K1141" s="14"/>
      <c r="L1141" s="14"/>
    </row>
    <row r="1142" spans="1:12">
      <c r="B1142" s="1">
        <v>1945</v>
      </c>
      <c r="C1142" s="2" t="e">
        <f>AVERAGE(#REF!)</f>
        <v>#REF!</v>
      </c>
      <c r="F1142" s="18"/>
      <c r="G1142" s="18"/>
      <c r="H1142" s="14"/>
      <c r="I1142" s="14"/>
      <c r="J1142" s="18"/>
      <c r="K1142" s="14"/>
      <c r="L1142" s="14"/>
    </row>
    <row r="1143" spans="1:12">
      <c r="B1143" s="1">
        <v>1955</v>
      </c>
      <c r="C1143" s="2" t="e">
        <f>AVERAGE(#REF!)</f>
        <v>#REF!</v>
      </c>
      <c r="F1143" s="18"/>
      <c r="G1143" s="18"/>
      <c r="H1143" s="14"/>
      <c r="I1143" s="14"/>
      <c r="J1143" s="18"/>
      <c r="K1143" s="14"/>
      <c r="L1143" s="14"/>
    </row>
    <row r="1144" spans="1:12">
      <c r="B1144" s="1">
        <v>1965</v>
      </c>
      <c r="C1144" s="2" t="e">
        <f>AVERAGE(#REF!)</f>
        <v>#REF!</v>
      </c>
      <c r="F1144" s="18"/>
      <c r="G1144" s="18"/>
      <c r="H1144" s="14"/>
      <c r="I1144" s="14"/>
      <c r="J1144" s="18"/>
      <c r="K1144" s="14"/>
      <c r="L1144" s="14"/>
    </row>
    <row r="1145" spans="1:12">
      <c r="B1145" s="1">
        <v>1975</v>
      </c>
      <c r="C1145" s="2" t="e">
        <f>AVERAGE(#REF!)</f>
        <v>#REF!</v>
      </c>
      <c r="F1145" s="18"/>
      <c r="G1145" s="18"/>
      <c r="H1145" s="14"/>
      <c r="I1145" s="14"/>
      <c r="J1145" s="18"/>
      <c r="K1145" s="14"/>
      <c r="L1145" s="14"/>
    </row>
    <row r="1146" spans="1:12">
      <c r="B1146" s="1">
        <v>1985</v>
      </c>
      <c r="C1146" s="2" t="e">
        <f>AVERAGE(#REF!)</f>
        <v>#REF!</v>
      </c>
      <c r="F1146" s="18"/>
      <c r="G1146" s="18"/>
      <c r="H1146" s="14"/>
      <c r="I1146" s="14"/>
      <c r="J1146" s="18"/>
      <c r="K1146" s="14"/>
      <c r="L1146" s="14"/>
    </row>
    <row r="1147" spans="1:12">
      <c r="B1147" s="1">
        <v>1995</v>
      </c>
      <c r="C1147" s="2" t="e">
        <f>AVERAGE(#REF!)</f>
        <v>#REF!</v>
      </c>
      <c r="F1147" s="18"/>
      <c r="G1147" s="18"/>
      <c r="H1147" s="14"/>
      <c r="I1147" s="14"/>
      <c r="J1147" s="18"/>
      <c r="K1147" s="14"/>
      <c r="L1147" s="14"/>
    </row>
    <row r="1148" spans="1:12">
      <c r="B1148" s="1">
        <v>2005</v>
      </c>
      <c r="C1148" s="2" t="e">
        <f>AVERAGE(#REF!)</f>
        <v>#REF!</v>
      </c>
      <c r="F1148" s="18"/>
      <c r="G1148" s="18"/>
      <c r="H1148" s="14"/>
      <c r="I1148" s="14"/>
      <c r="J1148" s="18"/>
      <c r="K1148" s="14"/>
      <c r="L1148" s="14"/>
    </row>
    <row r="1149" spans="1:12">
      <c r="F1149" s="18"/>
      <c r="G1149" s="18"/>
      <c r="H1149" s="14"/>
      <c r="I1149" s="14"/>
      <c r="J1149" s="18"/>
      <c r="K1149" s="14"/>
      <c r="L1149" s="14"/>
    </row>
    <row r="1150" spans="1:12">
      <c r="F1150" s="18"/>
      <c r="G1150" s="18"/>
      <c r="H1150" s="14"/>
      <c r="I1150" s="14"/>
      <c r="J1150" s="18"/>
      <c r="K1150" s="14"/>
      <c r="L1150" s="14"/>
    </row>
    <row r="1151" spans="1:12">
      <c r="F1151" s="18"/>
      <c r="G1151" s="18"/>
      <c r="H1151" s="14"/>
      <c r="I1151" s="14"/>
      <c r="J1151" s="18"/>
      <c r="K1151" s="14"/>
      <c r="L1151" s="14"/>
    </row>
    <row r="1152" spans="1:12">
      <c r="F1152" s="18"/>
      <c r="G1152" s="18"/>
      <c r="H1152" s="14"/>
      <c r="I1152" s="14"/>
      <c r="J1152" s="18"/>
      <c r="K1152" s="14"/>
      <c r="L1152" s="14"/>
    </row>
    <row r="1153" spans="6:12">
      <c r="F1153" s="18"/>
      <c r="G1153" s="18"/>
      <c r="H1153" s="14"/>
      <c r="I1153" s="14"/>
      <c r="J1153" s="18"/>
      <c r="K1153" s="14"/>
      <c r="L1153" s="14"/>
    </row>
    <row r="1154" spans="6:12">
      <c r="F1154" s="18"/>
      <c r="G1154" s="18"/>
      <c r="H1154" s="14"/>
      <c r="I1154" s="14"/>
      <c r="J1154" s="18"/>
      <c r="K1154" s="14"/>
      <c r="L1154" s="14"/>
    </row>
    <row r="1155" spans="6:12">
      <c r="F1155" s="18"/>
      <c r="G1155" s="18"/>
      <c r="H1155" s="14"/>
      <c r="I1155" s="14"/>
      <c r="J1155" s="18"/>
      <c r="K1155" s="14"/>
      <c r="L1155" s="14"/>
    </row>
    <row r="1156" spans="6:12">
      <c r="F1156" s="18"/>
      <c r="G1156" s="18"/>
      <c r="H1156" s="14"/>
      <c r="I1156" s="14"/>
      <c r="J1156" s="18"/>
      <c r="K1156" s="14"/>
      <c r="L1156" s="14"/>
    </row>
    <row r="1157" spans="6:12">
      <c r="F1157" s="18"/>
      <c r="G1157" s="18"/>
      <c r="H1157" s="14"/>
      <c r="I1157" s="14"/>
      <c r="J1157" s="18"/>
      <c r="K1157" s="14"/>
      <c r="L1157" s="14"/>
    </row>
    <row r="1158" spans="6:12">
      <c r="F1158" s="18"/>
      <c r="G1158" s="18"/>
      <c r="H1158" s="14"/>
      <c r="I1158" s="14"/>
      <c r="J1158" s="18"/>
      <c r="K1158" s="14"/>
      <c r="L1158" s="14"/>
    </row>
    <row r="1159" spans="6:12">
      <c r="F1159" s="18"/>
      <c r="G1159" s="18"/>
      <c r="H1159" s="14"/>
      <c r="I1159" s="14"/>
      <c r="J1159" s="18"/>
      <c r="K1159" s="14"/>
      <c r="L1159" s="14"/>
    </row>
    <row r="1160" spans="6:12">
      <c r="F1160" s="18"/>
      <c r="G1160" s="18"/>
      <c r="H1160" s="14"/>
      <c r="I1160" s="14"/>
      <c r="J1160" s="18"/>
      <c r="K1160" s="14"/>
      <c r="L1160" s="14"/>
    </row>
    <row r="1161" spans="6:12">
      <c r="F1161" s="18"/>
      <c r="G1161" s="18"/>
      <c r="H1161" s="14"/>
      <c r="I1161" s="14"/>
      <c r="J1161" s="18"/>
      <c r="K1161" s="14"/>
      <c r="L1161" s="14"/>
    </row>
    <row r="1162" spans="6:12">
      <c r="F1162" s="18"/>
      <c r="G1162" s="18"/>
      <c r="H1162" s="14"/>
      <c r="I1162" s="14"/>
      <c r="J1162" s="18"/>
      <c r="K1162" s="14"/>
      <c r="L1162" s="14"/>
    </row>
    <row r="1163" spans="6:12">
      <c r="F1163" s="18"/>
      <c r="G1163" s="18"/>
      <c r="H1163" s="14"/>
      <c r="I1163" s="14"/>
      <c r="J1163" s="18"/>
      <c r="K1163" s="14"/>
      <c r="L1163" s="14"/>
    </row>
    <row r="1164" spans="6:12">
      <c r="F1164" s="18"/>
      <c r="G1164" s="18"/>
      <c r="H1164" s="14"/>
      <c r="I1164" s="14"/>
      <c r="J1164" s="18"/>
      <c r="K1164" s="14"/>
      <c r="L1164" s="14"/>
    </row>
    <row r="1165" spans="6:12">
      <c r="F1165" s="18"/>
      <c r="G1165" s="18"/>
      <c r="H1165" s="14"/>
      <c r="I1165" s="14"/>
      <c r="J1165" s="18"/>
      <c r="K1165" s="14"/>
      <c r="L1165" s="14"/>
    </row>
    <row r="1166" spans="6:12">
      <c r="F1166" s="18"/>
      <c r="G1166" s="18"/>
      <c r="H1166" s="14"/>
      <c r="I1166" s="14"/>
      <c r="J1166" s="18"/>
      <c r="K1166" s="14"/>
      <c r="L1166" s="14"/>
    </row>
    <row r="1167" spans="6:12">
      <c r="F1167" s="18"/>
      <c r="G1167" s="18"/>
      <c r="H1167" s="14"/>
      <c r="I1167" s="14"/>
      <c r="J1167" s="18"/>
      <c r="K1167" s="14"/>
      <c r="L1167" s="14"/>
    </row>
    <row r="1168" spans="6:12">
      <c r="F1168" s="18"/>
      <c r="G1168" s="18"/>
      <c r="H1168" s="14"/>
      <c r="I1168" s="14"/>
      <c r="J1168" s="18"/>
      <c r="K1168" s="14"/>
      <c r="L1168" s="14"/>
    </row>
    <row r="1169" spans="6:12">
      <c r="F1169" s="18"/>
      <c r="G1169" s="18"/>
      <c r="H1169" s="14"/>
      <c r="I1169" s="14"/>
      <c r="J1169" s="18"/>
      <c r="K1169" s="14"/>
      <c r="L1169" s="14"/>
    </row>
    <row r="1170" spans="6:12">
      <c r="F1170" s="18"/>
      <c r="G1170" s="18"/>
      <c r="H1170" s="14"/>
      <c r="I1170" s="14"/>
      <c r="J1170" s="18"/>
      <c r="K1170" s="14"/>
      <c r="L1170" s="14"/>
    </row>
    <row r="1171" spans="6:12">
      <c r="F1171" s="18"/>
      <c r="G1171" s="18"/>
      <c r="H1171" s="14"/>
      <c r="I1171" s="14"/>
      <c r="J1171" s="18"/>
      <c r="K1171" s="14"/>
      <c r="L1171" s="14"/>
    </row>
    <row r="1172" spans="6:12">
      <c r="F1172" s="18"/>
      <c r="G1172" s="18"/>
      <c r="H1172" s="14"/>
      <c r="I1172" s="14"/>
      <c r="J1172" s="18"/>
      <c r="K1172" s="14"/>
      <c r="L1172" s="14"/>
    </row>
    <row r="1173" spans="6:12">
      <c r="F1173" s="18"/>
      <c r="G1173" s="18"/>
      <c r="H1173" s="14"/>
      <c r="I1173" s="14"/>
      <c r="J1173" s="18"/>
      <c r="K1173" s="14"/>
      <c r="L1173" s="14"/>
    </row>
    <row r="1174" spans="6:12">
      <c r="F1174" s="18"/>
      <c r="G1174" s="18"/>
      <c r="H1174" s="14"/>
      <c r="I1174" s="14"/>
      <c r="J1174" s="18"/>
      <c r="K1174" s="14"/>
      <c r="L1174" s="14"/>
    </row>
    <row r="1175" spans="6:12">
      <c r="F1175" s="18"/>
      <c r="G1175" s="18"/>
      <c r="H1175" s="14"/>
      <c r="I1175" s="14"/>
      <c r="J1175" s="18"/>
      <c r="K1175" s="14"/>
      <c r="L1175" s="14"/>
    </row>
    <row r="1176" spans="6:12">
      <c r="F1176" s="18"/>
      <c r="G1176" s="18"/>
      <c r="H1176" s="14"/>
      <c r="I1176" s="14"/>
      <c r="J1176" s="18"/>
      <c r="K1176" s="14"/>
      <c r="L1176" s="14"/>
    </row>
    <row r="1177" spans="6:12">
      <c r="F1177" s="18"/>
      <c r="G1177" s="18"/>
      <c r="H1177" s="14"/>
      <c r="I1177" s="14"/>
      <c r="J1177" s="18"/>
      <c r="K1177" s="14"/>
      <c r="L1177" s="14"/>
    </row>
    <row r="1178" spans="6:12">
      <c r="F1178" s="18"/>
      <c r="G1178" s="18"/>
      <c r="H1178" s="14"/>
      <c r="I1178" s="14"/>
      <c r="J1178" s="18"/>
      <c r="K1178" s="14"/>
      <c r="L1178" s="14"/>
    </row>
    <row r="1179" spans="6:12">
      <c r="F1179" s="18"/>
      <c r="G1179" s="18"/>
      <c r="H1179" s="14"/>
      <c r="I1179" s="14"/>
      <c r="J1179" s="18"/>
      <c r="K1179" s="14"/>
      <c r="L1179" s="14"/>
    </row>
    <row r="1180" spans="6:12">
      <c r="F1180" s="18"/>
      <c r="G1180" s="18"/>
      <c r="H1180" s="14"/>
      <c r="I1180" s="14"/>
      <c r="J1180" s="18"/>
      <c r="K1180" s="14"/>
      <c r="L1180" s="14"/>
    </row>
    <row r="1181" spans="6:12">
      <c r="F1181" s="18"/>
      <c r="G1181" s="18"/>
      <c r="H1181" s="14"/>
      <c r="I1181" s="14"/>
      <c r="J1181" s="18"/>
      <c r="K1181" s="14"/>
      <c r="L1181" s="14"/>
    </row>
    <row r="1182" spans="6:12">
      <c r="F1182" s="18"/>
      <c r="G1182" s="18"/>
      <c r="H1182" s="14"/>
      <c r="I1182" s="14"/>
      <c r="J1182" s="18"/>
      <c r="K1182" s="14"/>
      <c r="L1182" s="14"/>
    </row>
    <row r="1183" spans="6:12">
      <c r="F1183" s="18"/>
      <c r="G1183" s="18"/>
      <c r="H1183" s="14"/>
      <c r="I1183" s="14"/>
      <c r="J1183" s="18"/>
      <c r="K1183" s="14"/>
      <c r="L1183" s="14"/>
    </row>
    <row r="1184" spans="6:12">
      <c r="F1184" s="18"/>
      <c r="G1184" s="18"/>
      <c r="H1184" s="14"/>
      <c r="I1184" s="14"/>
      <c r="J1184" s="18"/>
      <c r="K1184" s="14"/>
      <c r="L1184" s="14"/>
    </row>
    <row r="1185" spans="6:12">
      <c r="F1185" s="18"/>
      <c r="G1185" s="18"/>
      <c r="H1185" s="14"/>
      <c r="I1185" s="14"/>
      <c r="J1185" s="18"/>
      <c r="K1185" s="14"/>
      <c r="L1185" s="14"/>
    </row>
    <row r="1186" spans="6:12">
      <c r="F1186" s="18"/>
      <c r="G1186" s="18"/>
      <c r="H1186" s="14"/>
      <c r="I1186" s="14"/>
      <c r="J1186" s="18"/>
      <c r="K1186" s="14"/>
      <c r="L1186" s="14"/>
    </row>
    <row r="1187" spans="6:12">
      <c r="F1187" s="18"/>
      <c r="G1187" s="18"/>
      <c r="H1187" s="14"/>
      <c r="I1187" s="14"/>
      <c r="J1187" s="18"/>
      <c r="K1187" s="14"/>
      <c r="L1187" s="14"/>
    </row>
    <row r="1188" spans="6:12">
      <c r="F1188" s="18"/>
      <c r="G1188" s="18"/>
      <c r="H1188" s="14"/>
      <c r="I1188" s="14"/>
      <c r="J1188" s="18"/>
      <c r="K1188" s="14"/>
      <c r="L1188" s="14"/>
    </row>
    <row r="1189" spans="6:12">
      <c r="F1189" s="18"/>
      <c r="G1189" s="18"/>
      <c r="H1189" s="14"/>
      <c r="I1189" s="14"/>
      <c r="J1189" s="18"/>
      <c r="K1189" s="14"/>
      <c r="L1189" s="14"/>
    </row>
    <row r="1190" spans="6:12">
      <c r="F1190" s="18"/>
      <c r="G1190" s="18"/>
      <c r="H1190" s="14"/>
      <c r="I1190" s="14"/>
      <c r="J1190" s="18"/>
      <c r="K1190" s="14"/>
      <c r="L1190" s="14"/>
    </row>
    <row r="1191" spans="6:12">
      <c r="F1191" s="18"/>
      <c r="G1191" s="18"/>
      <c r="H1191" s="14"/>
      <c r="I1191" s="14"/>
      <c r="J1191" s="18"/>
      <c r="K1191" s="14"/>
      <c r="L1191" s="14"/>
    </row>
    <row r="1192" spans="6:12">
      <c r="F1192" s="18"/>
      <c r="G1192" s="18"/>
      <c r="H1192" s="14"/>
      <c r="I1192" s="14"/>
      <c r="J1192" s="18"/>
      <c r="K1192" s="14"/>
      <c r="L1192" s="14"/>
    </row>
    <row r="1193" spans="6:12">
      <c r="F1193" s="18"/>
      <c r="G1193" s="18"/>
      <c r="H1193" s="14"/>
      <c r="I1193" s="14"/>
      <c r="J1193" s="18"/>
      <c r="K1193" s="14"/>
      <c r="L1193" s="14"/>
    </row>
    <row r="1194" spans="6:12">
      <c r="F1194" s="18"/>
      <c r="G1194" s="18"/>
      <c r="H1194" s="14"/>
      <c r="I1194" s="14"/>
      <c r="J1194" s="18"/>
      <c r="K1194" s="14"/>
      <c r="L1194" s="14"/>
    </row>
    <row r="1195" spans="6:12">
      <c r="F1195" s="18"/>
      <c r="G1195" s="18"/>
      <c r="H1195" s="14"/>
      <c r="I1195" s="14"/>
      <c r="J1195" s="18"/>
      <c r="K1195" s="14"/>
      <c r="L1195" s="14"/>
    </row>
    <row r="1196" spans="6:12">
      <c r="F1196" s="18"/>
      <c r="G1196" s="18"/>
      <c r="H1196" s="14"/>
      <c r="I1196" s="14"/>
      <c r="J1196" s="18"/>
      <c r="K1196" s="14"/>
      <c r="L1196" s="14"/>
    </row>
    <row r="1197" spans="6:12">
      <c r="F1197" s="18"/>
      <c r="G1197" s="18"/>
      <c r="H1197" s="14"/>
      <c r="I1197" s="14"/>
      <c r="J1197" s="18"/>
      <c r="K1197" s="14"/>
      <c r="L1197" s="14"/>
    </row>
    <row r="1198" spans="6:12">
      <c r="F1198" s="18"/>
      <c r="G1198" s="18"/>
      <c r="H1198" s="14"/>
      <c r="I1198" s="14"/>
      <c r="J1198" s="18"/>
      <c r="K1198" s="14"/>
      <c r="L1198" s="14"/>
    </row>
    <row r="1199" spans="6:12">
      <c r="F1199" s="18"/>
      <c r="G1199" s="18"/>
      <c r="H1199" s="14"/>
      <c r="I1199" s="14"/>
      <c r="J1199" s="18"/>
      <c r="K1199" s="14"/>
      <c r="L1199" s="14"/>
    </row>
    <row r="1200" spans="6:12">
      <c r="F1200" s="18"/>
      <c r="G1200" s="18"/>
      <c r="H1200" s="14"/>
      <c r="I1200" s="14"/>
      <c r="J1200" s="18"/>
      <c r="K1200" s="14"/>
      <c r="L1200" s="14"/>
    </row>
    <row r="1201" spans="6:12">
      <c r="F1201" s="18"/>
      <c r="G1201" s="18"/>
      <c r="H1201" s="14"/>
      <c r="I1201" s="14"/>
      <c r="J1201" s="18"/>
      <c r="K1201" s="14"/>
      <c r="L1201" s="14"/>
    </row>
    <row r="1202" spans="6:12">
      <c r="F1202" s="18"/>
      <c r="G1202" s="18"/>
      <c r="H1202" s="14"/>
      <c r="I1202" s="14"/>
      <c r="J1202" s="18"/>
      <c r="K1202" s="14"/>
      <c r="L1202" s="14"/>
    </row>
    <row r="1203" spans="6:12">
      <c r="F1203" s="18"/>
      <c r="G1203" s="18"/>
      <c r="H1203" s="14"/>
      <c r="I1203" s="14"/>
      <c r="J1203" s="18"/>
      <c r="K1203" s="14"/>
      <c r="L1203" s="14"/>
    </row>
    <row r="1204" spans="6:12">
      <c r="F1204" s="18"/>
      <c r="G1204" s="18"/>
      <c r="H1204" s="14"/>
      <c r="I1204" s="14"/>
      <c r="J1204" s="18"/>
      <c r="K1204" s="14"/>
      <c r="L1204" s="14"/>
    </row>
    <row r="1205" spans="6:12">
      <c r="F1205" s="18"/>
      <c r="G1205" s="18"/>
      <c r="H1205" s="14"/>
      <c r="I1205" s="14"/>
      <c r="J1205" s="18"/>
      <c r="K1205" s="14"/>
      <c r="L1205" s="14"/>
    </row>
    <row r="1206" spans="6:12">
      <c r="F1206" s="18"/>
      <c r="G1206" s="18"/>
      <c r="H1206" s="14"/>
      <c r="I1206" s="14"/>
      <c r="J1206" s="18"/>
      <c r="K1206" s="14"/>
      <c r="L1206" s="14"/>
    </row>
    <row r="1207" spans="6:12">
      <c r="F1207" s="18"/>
      <c r="G1207" s="18"/>
      <c r="H1207" s="14"/>
      <c r="I1207" s="14"/>
      <c r="J1207" s="18"/>
      <c r="K1207" s="14"/>
      <c r="L1207" s="14"/>
    </row>
    <row r="1208" spans="6:12">
      <c r="F1208" s="18"/>
      <c r="G1208" s="18"/>
      <c r="H1208" s="14"/>
      <c r="I1208" s="14"/>
      <c r="J1208" s="18"/>
      <c r="K1208" s="14"/>
      <c r="L1208" s="14"/>
    </row>
    <row r="1209" spans="6:12">
      <c r="F1209" s="18"/>
      <c r="G1209" s="18"/>
      <c r="H1209" s="14"/>
      <c r="I1209" s="14"/>
      <c r="J1209" s="18"/>
      <c r="K1209" s="14"/>
      <c r="L1209" s="14"/>
    </row>
    <row r="1210" spans="6:12">
      <c r="F1210" s="18"/>
      <c r="G1210" s="18"/>
      <c r="H1210" s="14"/>
      <c r="I1210" s="14"/>
      <c r="J1210" s="18"/>
      <c r="K1210" s="14"/>
      <c r="L1210" s="14"/>
    </row>
    <row r="1211" spans="6:12">
      <c r="F1211" s="18"/>
      <c r="G1211" s="18"/>
      <c r="H1211" s="14"/>
      <c r="I1211" s="14"/>
      <c r="J1211" s="18"/>
      <c r="K1211" s="14"/>
      <c r="L1211" s="14"/>
    </row>
    <row r="1212" spans="6:12">
      <c r="F1212" s="18"/>
      <c r="G1212" s="18"/>
      <c r="H1212" s="14"/>
      <c r="I1212" s="14"/>
      <c r="J1212" s="18"/>
      <c r="K1212" s="14"/>
      <c r="L1212" s="14"/>
    </row>
    <row r="1213" spans="6:12">
      <c r="F1213" s="18"/>
      <c r="G1213" s="18"/>
      <c r="H1213" s="14"/>
      <c r="I1213" s="14"/>
      <c r="J1213" s="18"/>
      <c r="K1213" s="14"/>
      <c r="L1213" s="14"/>
    </row>
    <row r="1214" spans="6:12">
      <c r="F1214" s="18"/>
      <c r="G1214" s="18"/>
      <c r="H1214" s="14"/>
      <c r="I1214" s="14"/>
      <c r="J1214" s="18"/>
      <c r="K1214" s="14"/>
      <c r="L1214" s="14"/>
    </row>
    <row r="1215" spans="6:12">
      <c r="F1215" s="18"/>
      <c r="G1215" s="18"/>
      <c r="H1215" s="14"/>
      <c r="I1215" s="14"/>
      <c r="J1215" s="18"/>
      <c r="K1215" s="14"/>
      <c r="L1215" s="14"/>
    </row>
    <row r="1216" spans="6:12">
      <c r="F1216" s="18"/>
      <c r="G1216" s="18"/>
      <c r="H1216" s="14"/>
      <c r="I1216" s="14"/>
      <c r="J1216" s="18"/>
      <c r="K1216" s="14"/>
      <c r="L1216" s="14"/>
    </row>
    <row r="1217" spans="6:12">
      <c r="F1217" s="18"/>
      <c r="G1217" s="18"/>
      <c r="H1217" s="14"/>
      <c r="I1217" s="14"/>
      <c r="J1217" s="18"/>
      <c r="K1217" s="14"/>
      <c r="L1217" s="14"/>
    </row>
    <row r="1218" spans="6:12">
      <c r="F1218" s="18"/>
      <c r="G1218" s="18"/>
      <c r="H1218" s="14"/>
      <c r="I1218" s="14"/>
      <c r="J1218" s="18"/>
      <c r="K1218" s="14"/>
      <c r="L1218" s="14"/>
    </row>
    <row r="1219" spans="6:12">
      <c r="F1219" s="18"/>
      <c r="G1219" s="18"/>
      <c r="H1219" s="14"/>
      <c r="I1219" s="14"/>
      <c r="J1219" s="18"/>
      <c r="K1219" s="14"/>
      <c r="L1219" s="14"/>
    </row>
    <row r="1220" spans="6:12">
      <c r="F1220" s="18"/>
      <c r="G1220" s="18"/>
      <c r="H1220" s="14"/>
      <c r="I1220" s="14"/>
      <c r="J1220" s="18"/>
      <c r="K1220" s="14"/>
      <c r="L1220" s="14"/>
    </row>
    <row r="1221" spans="6:12">
      <c r="F1221" s="18"/>
      <c r="G1221" s="18"/>
      <c r="H1221" s="14"/>
      <c r="I1221" s="14"/>
      <c r="J1221" s="18"/>
      <c r="K1221" s="14"/>
      <c r="L1221" s="14"/>
    </row>
    <row r="1222" spans="6:12">
      <c r="F1222" s="18"/>
      <c r="G1222" s="18"/>
      <c r="H1222" s="14"/>
      <c r="I1222" s="14"/>
      <c r="J1222" s="18"/>
      <c r="K1222" s="14"/>
      <c r="L1222" s="14"/>
    </row>
    <row r="1223" spans="6:12">
      <c r="F1223" s="18"/>
      <c r="G1223" s="18"/>
      <c r="H1223" s="14"/>
      <c r="I1223" s="14"/>
      <c r="J1223" s="18"/>
      <c r="K1223" s="14"/>
      <c r="L1223" s="14"/>
    </row>
    <row r="1224" spans="6:12">
      <c r="F1224" s="18"/>
      <c r="G1224" s="18"/>
      <c r="H1224" s="14"/>
      <c r="I1224" s="14"/>
      <c r="J1224" s="18"/>
      <c r="K1224" s="14"/>
      <c r="L1224" s="14"/>
    </row>
    <row r="1225" spans="6:12">
      <c r="F1225" s="18"/>
      <c r="G1225" s="18"/>
      <c r="H1225" s="14"/>
      <c r="I1225" s="14"/>
      <c r="J1225" s="18"/>
      <c r="K1225" s="14"/>
      <c r="L1225" s="14"/>
    </row>
    <row r="1226" spans="6:12">
      <c r="F1226" s="18"/>
      <c r="G1226" s="18"/>
      <c r="H1226" s="14"/>
      <c r="I1226" s="14"/>
      <c r="J1226" s="18"/>
      <c r="K1226" s="14"/>
      <c r="L1226" s="14"/>
    </row>
    <row r="1227" spans="6:12">
      <c r="F1227" s="18"/>
      <c r="G1227" s="18"/>
      <c r="H1227" s="14"/>
      <c r="I1227" s="14"/>
      <c r="J1227" s="18"/>
      <c r="K1227" s="14"/>
      <c r="L1227" s="14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63"/>
  <sheetViews>
    <sheetView tabSelected="1" workbookViewId="0">
      <selection activeCell="A3" sqref="A3"/>
    </sheetView>
  </sheetViews>
  <sheetFormatPr defaultRowHeight="12.75"/>
  <cols>
    <col min="1" max="1" width="78.42578125" customWidth="1"/>
  </cols>
  <sheetData>
    <row r="1" spans="1:1" ht="20.25">
      <c r="A1" s="8" t="s">
        <v>53</v>
      </c>
    </row>
    <row r="2" spans="1:1">
      <c r="A2" t="s">
        <v>1</v>
      </c>
    </row>
    <row r="4" spans="1:1">
      <c r="A4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2" spans="1:1">
      <c r="A12" t="s">
        <v>8</v>
      </c>
    </row>
    <row r="14" spans="1:1">
      <c r="A14" t="s">
        <v>9</v>
      </c>
    </row>
    <row r="15" spans="1:1">
      <c r="A15" t="s">
        <v>10</v>
      </c>
    </row>
    <row r="16" spans="1:1">
      <c r="A16" t="s">
        <v>11</v>
      </c>
    </row>
    <row r="18" spans="1:1">
      <c r="A18" t="s">
        <v>12</v>
      </c>
    </row>
    <row r="19" spans="1:1">
      <c r="A19" t="s">
        <v>13</v>
      </c>
    </row>
    <row r="20" spans="1:1">
      <c r="A20" t="s">
        <v>14</v>
      </c>
    </row>
    <row r="21" spans="1:1">
      <c r="A21" t="s">
        <v>15</v>
      </c>
    </row>
    <row r="22" spans="1:1">
      <c r="A22" t="s">
        <v>16</v>
      </c>
    </row>
    <row r="24" spans="1:1">
      <c r="A24" t="s">
        <v>17</v>
      </c>
    </row>
    <row r="25" spans="1:1">
      <c r="A25" t="s">
        <v>18</v>
      </c>
    </row>
    <row r="26" spans="1:1">
      <c r="A26" t="s">
        <v>19</v>
      </c>
    </row>
    <row r="27" spans="1:1">
      <c r="A27" t="s">
        <v>20</v>
      </c>
    </row>
    <row r="29" spans="1:1">
      <c r="A29" t="s">
        <v>21</v>
      </c>
    </row>
    <row r="30" spans="1:1">
      <c r="A30" t="s">
        <v>22</v>
      </c>
    </row>
    <row r="31" spans="1:1">
      <c r="A31" t="s">
        <v>23</v>
      </c>
    </row>
    <row r="32" spans="1:1">
      <c r="A32" t="s">
        <v>24</v>
      </c>
    </row>
    <row r="33" spans="1:1">
      <c r="A33" t="s">
        <v>25</v>
      </c>
    </row>
    <row r="34" spans="1:1">
      <c r="A34" t="s">
        <v>26</v>
      </c>
    </row>
    <row r="35" spans="1:1">
      <c r="A35" t="s">
        <v>27</v>
      </c>
    </row>
    <row r="36" spans="1:1">
      <c r="A36" t="s">
        <v>28</v>
      </c>
    </row>
    <row r="37" spans="1:1">
      <c r="A37" t="s">
        <v>29</v>
      </c>
    </row>
    <row r="38" spans="1:1">
      <c r="A38" t="s">
        <v>30</v>
      </c>
    </row>
    <row r="39" spans="1:1">
      <c r="A39" t="s">
        <v>31</v>
      </c>
    </row>
    <row r="40" spans="1:1">
      <c r="A40" t="s">
        <v>32</v>
      </c>
    </row>
    <row r="41" spans="1:1">
      <c r="A41" t="s">
        <v>33</v>
      </c>
    </row>
    <row r="42" spans="1:1">
      <c r="A42" t="s">
        <v>34</v>
      </c>
    </row>
    <row r="43" spans="1:1">
      <c r="A43" t="s">
        <v>35</v>
      </c>
    </row>
    <row r="44" spans="1:1">
      <c r="A44" t="s">
        <v>36</v>
      </c>
    </row>
    <row r="45" spans="1:1">
      <c r="A45" t="s">
        <v>37</v>
      </c>
    </row>
    <row r="46" spans="1:1">
      <c r="A46" t="s">
        <v>38</v>
      </c>
    </row>
    <row r="47" spans="1:1">
      <c r="A47" t="s">
        <v>39</v>
      </c>
    </row>
    <row r="48" spans="1:1">
      <c r="A48" t="s">
        <v>40</v>
      </c>
    </row>
    <row r="49" spans="1:1">
      <c r="A49" t="s">
        <v>41</v>
      </c>
    </row>
    <row r="51" spans="1:1">
      <c r="A51" t="s">
        <v>42</v>
      </c>
    </row>
    <row r="52" spans="1:1">
      <c r="A52" t="s">
        <v>43</v>
      </c>
    </row>
    <row r="54" spans="1:1">
      <c r="A54" t="s">
        <v>44</v>
      </c>
    </row>
    <row r="55" spans="1:1">
      <c r="A55" t="s">
        <v>45</v>
      </c>
    </row>
    <row r="56" spans="1:1">
      <c r="A56" t="s">
        <v>46</v>
      </c>
    </row>
    <row r="57" spans="1:1">
      <c r="A57" t="s">
        <v>47</v>
      </c>
    </row>
    <row r="58" spans="1:1">
      <c r="A58" t="s">
        <v>48</v>
      </c>
    </row>
    <row r="59" spans="1:1">
      <c r="A59" t="s">
        <v>49</v>
      </c>
    </row>
    <row r="61" spans="1:1">
      <c r="A61" t="s">
        <v>50</v>
      </c>
    </row>
    <row r="62" spans="1:1">
      <c r="A62" t="s">
        <v>51</v>
      </c>
    </row>
    <row r="63" spans="1:1">
      <c r="A63" t="s">
        <v>52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78:A226"/>
  <sheetViews>
    <sheetView workbookViewId="0"/>
  </sheetViews>
  <sheetFormatPr defaultColWidth="11.5703125" defaultRowHeight="12.75"/>
  <cols>
    <col min="9" max="9" width="20.28515625" customWidth="1"/>
  </cols>
  <sheetData>
    <row r="178" ht="20.100000000000001" customHeight="1"/>
    <row r="226" ht="23.1" customHeight="1"/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.75"/>
  <cols>
    <col min="1" max="1" width="28.28515625" customWidth="1"/>
    <col min="2" max="2" width="54" customWidth="1"/>
  </cols>
  <sheetData>
    <row r="2" spans="1:2" ht="15">
      <c r="A2" s="98"/>
    </row>
    <row r="3" spans="1:2" ht="16.5" thickBot="1">
      <c r="A3" s="115" t="s">
        <v>172</v>
      </c>
    </row>
    <row r="4" spans="1:2" ht="15.75" thickTop="1" thickBot="1">
      <c r="A4" s="99" t="s">
        <v>173</v>
      </c>
      <c r="B4" s="100" t="s">
        <v>174</v>
      </c>
    </row>
    <row r="5" spans="1:2" ht="3" customHeight="1" thickBot="1">
      <c r="A5" s="101"/>
      <c r="B5" s="103"/>
    </row>
    <row r="6" spans="1:2" ht="15.75" thickBot="1">
      <c r="A6" s="104" t="s">
        <v>175</v>
      </c>
      <c r="B6" s="105"/>
    </row>
    <row r="7" spans="1:2" ht="15.75" thickBot="1">
      <c r="A7" s="106" t="s">
        <v>176</v>
      </c>
      <c r="B7" s="107" t="s">
        <v>177</v>
      </c>
    </row>
    <row r="8" spans="1:2" ht="15.75" thickBot="1">
      <c r="A8" s="106" t="s">
        <v>178</v>
      </c>
      <c r="B8" s="108" t="s">
        <v>179</v>
      </c>
    </row>
    <row r="9" spans="1:2" ht="16.5" thickBot="1">
      <c r="A9" s="106" t="s">
        <v>180</v>
      </c>
      <c r="B9" s="109" t="s">
        <v>181</v>
      </c>
    </row>
    <row r="10" spans="1:2" ht="3" customHeight="1" thickBot="1">
      <c r="A10" s="110"/>
      <c r="B10" s="111"/>
    </row>
    <row r="11" spans="1:2" ht="15.75" thickBot="1">
      <c r="A11" s="104" t="s">
        <v>182</v>
      </c>
      <c r="B11" s="105"/>
    </row>
    <row r="12" spans="1:2" ht="15.75" thickBot="1">
      <c r="A12" s="106" t="s">
        <v>183</v>
      </c>
      <c r="B12" s="107" t="s">
        <v>184</v>
      </c>
    </row>
    <row r="13" spans="1:2" ht="15.75" thickBot="1">
      <c r="A13" s="106" t="s">
        <v>185</v>
      </c>
      <c r="B13" s="107" t="s">
        <v>186</v>
      </c>
    </row>
    <row r="14" spans="1:2" ht="15.75" thickBot="1">
      <c r="A14" s="106" t="s">
        <v>187</v>
      </c>
      <c r="B14" s="114">
        <v>1137</v>
      </c>
    </row>
    <row r="15" spans="1:2" ht="15.75" thickBot="1">
      <c r="A15" s="106" t="s">
        <v>188</v>
      </c>
      <c r="B15" s="107" t="s">
        <v>189</v>
      </c>
    </row>
    <row r="16" spans="1:2" ht="15.75" thickBot="1">
      <c r="A16" s="106" t="s">
        <v>190</v>
      </c>
      <c r="B16" s="107" t="s">
        <v>191</v>
      </c>
    </row>
    <row r="17" spans="1:8" ht="15.75" thickBot="1">
      <c r="A17" s="112" t="s">
        <v>192</v>
      </c>
      <c r="B17" s="113" t="s">
        <v>193</v>
      </c>
    </row>
    <row r="18" spans="1:8" ht="15.75" thickTop="1">
      <c r="A18" s="98"/>
    </row>
    <row r="19" spans="1:8" ht="15">
      <c r="B19" s="98"/>
    </row>
    <row r="20" spans="1:8" ht="16.5" thickBot="1">
      <c r="B20" s="115" t="s">
        <v>194</v>
      </c>
    </row>
    <row r="21" spans="1:8" ht="16.5" thickTop="1" thickBot="1">
      <c r="B21" s="99" t="s">
        <v>195</v>
      </c>
      <c r="C21" s="116" t="s">
        <v>196</v>
      </c>
      <c r="D21" s="117" t="s">
        <v>197</v>
      </c>
      <c r="E21" s="117" t="s">
        <v>198</v>
      </c>
      <c r="F21" s="117" t="s">
        <v>199</v>
      </c>
      <c r="G21" s="117"/>
      <c r="H21" s="118"/>
    </row>
    <row r="22" spans="1:8" ht="3" customHeight="1" thickBot="1">
      <c r="B22" s="101"/>
      <c r="C22" s="119"/>
      <c r="D22" s="120"/>
      <c r="E22" s="120"/>
      <c r="F22" s="120"/>
      <c r="G22" s="120"/>
      <c r="H22" s="102"/>
    </row>
    <row r="23" spans="1:8" ht="15.75" thickBot="1">
      <c r="B23" s="104" t="s">
        <v>200</v>
      </c>
      <c r="C23" s="121" t="s">
        <v>201</v>
      </c>
      <c r="D23" s="122" t="s">
        <v>202</v>
      </c>
      <c r="E23" s="122" t="s">
        <v>203</v>
      </c>
      <c r="F23" s="122" t="s">
        <v>204</v>
      </c>
      <c r="G23" s="122"/>
      <c r="H23" s="105"/>
    </row>
    <row r="24" spans="1:8" ht="3" customHeight="1" thickBot="1">
      <c r="B24" s="110"/>
      <c r="C24" s="119"/>
      <c r="D24" s="120"/>
      <c r="E24" s="120"/>
      <c r="F24" s="120"/>
      <c r="G24" s="120"/>
      <c r="H24" s="102"/>
    </row>
    <row r="25" spans="1:8" ht="15.75" thickBot="1">
      <c r="B25" s="106" t="s">
        <v>205</v>
      </c>
      <c r="C25" s="123" t="s">
        <v>206</v>
      </c>
      <c r="D25" s="124" t="s">
        <v>206</v>
      </c>
      <c r="E25" s="124" t="s">
        <v>201</v>
      </c>
      <c r="F25" s="124" t="s">
        <v>202</v>
      </c>
      <c r="G25" s="125"/>
      <c r="H25" s="105"/>
    </row>
    <row r="26" spans="1:8" ht="15.75" thickBot="1">
      <c r="B26" s="106" t="s">
        <v>207</v>
      </c>
      <c r="C26" s="123" t="s">
        <v>208</v>
      </c>
      <c r="D26" s="124" t="s">
        <v>208</v>
      </c>
      <c r="E26" s="124" t="s">
        <v>208</v>
      </c>
      <c r="F26" s="124" t="s">
        <v>208</v>
      </c>
      <c r="G26" s="125"/>
      <c r="H26" s="105"/>
    </row>
    <row r="27" spans="1:8" ht="15.75" thickBot="1">
      <c r="B27" s="106" t="s">
        <v>209</v>
      </c>
      <c r="C27" s="123" t="s">
        <v>210</v>
      </c>
      <c r="D27" s="124" t="s">
        <v>211</v>
      </c>
      <c r="E27" s="124" t="s">
        <v>211</v>
      </c>
      <c r="F27" s="124" t="s">
        <v>211</v>
      </c>
      <c r="G27" s="125"/>
      <c r="H27" s="105"/>
    </row>
    <row r="28" spans="1:8" ht="15.75" thickBot="1">
      <c r="B28" s="106" t="s">
        <v>212</v>
      </c>
      <c r="C28" s="123" t="s">
        <v>213</v>
      </c>
      <c r="D28" s="124" t="s">
        <v>214</v>
      </c>
      <c r="E28" s="124" t="s">
        <v>214</v>
      </c>
      <c r="F28" s="124" t="s">
        <v>214</v>
      </c>
      <c r="G28" s="125"/>
      <c r="H28" s="105"/>
    </row>
    <row r="29" spans="1:8" ht="15.75" thickBot="1">
      <c r="B29" s="106" t="s">
        <v>215</v>
      </c>
      <c r="C29" s="123">
        <v>0</v>
      </c>
      <c r="D29" s="124">
        <v>0</v>
      </c>
      <c r="E29" s="124">
        <v>0</v>
      </c>
      <c r="F29" s="124">
        <v>0</v>
      </c>
      <c r="G29" s="125"/>
      <c r="H29" s="105"/>
    </row>
    <row r="30" spans="1:8" ht="15.75" thickBot="1">
      <c r="B30" s="106" t="s">
        <v>216</v>
      </c>
      <c r="C30" s="123" t="s">
        <v>217</v>
      </c>
      <c r="D30" s="125" t="s">
        <v>218</v>
      </c>
      <c r="E30" s="125" t="s">
        <v>219</v>
      </c>
      <c r="F30" s="125" t="s">
        <v>220</v>
      </c>
      <c r="G30" s="125"/>
      <c r="H30" s="105"/>
    </row>
    <row r="31" spans="1:8" ht="15.75" thickBot="1">
      <c r="B31" s="106" t="s">
        <v>221</v>
      </c>
      <c r="C31" s="123">
        <v>1988</v>
      </c>
      <c r="D31" s="125">
        <v>1930</v>
      </c>
      <c r="E31" s="125">
        <v>1778</v>
      </c>
      <c r="F31" s="125">
        <v>1262</v>
      </c>
      <c r="G31" s="125"/>
      <c r="H31" s="105"/>
    </row>
    <row r="32" spans="1:8" ht="3" customHeight="1" thickBot="1">
      <c r="B32" s="110"/>
      <c r="C32" s="119"/>
      <c r="D32" s="126"/>
      <c r="E32" s="126"/>
      <c r="F32" s="126"/>
      <c r="G32" s="126"/>
      <c r="H32" s="102"/>
    </row>
    <row r="33" spans="2:8" ht="15.75" thickBot="1">
      <c r="B33" s="104" t="s">
        <v>222</v>
      </c>
      <c r="C33" s="121" t="s">
        <v>201</v>
      </c>
      <c r="D33" s="122" t="s">
        <v>202</v>
      </c>
      <c r="E33" s="122" t="s">
        <v>203</v>
      </c>
      <c r="F33" s="122" t="s">
        <v>204</v>
      </c>
      <c r="G33" s="122"/>
      <c r="H33" s="105"/>
    </row>
    <row r="34" spans="2:8" ht="3" customHeight="1" thickBot="1">
      <c r="B34" s="110"/>
      <c r="C34" s="119"/>
      <c r="D34" s="120"/>
      <c r="E34" s="120"/>
      <c r="F34" s="120"/>
      <c r="G34" s="120"/>
      <c r="H34" s="102"/>
    </row>
    <row r="35" spans="2:8" ht="15.75" thickBot="1">
      <c r="B35" s="106" t="s">
        <v>223</v>
      </c>
      <c r="C35" s="123">
        <v>599</v>
      </c>
      <c r="D35" s="125">
        <v>593</v>
      </c>
      <c r="E35" s="125">
        <v>193</v>
      </c>
      <c r="F35" s="125">
        <v>59</v>
      </c>
      <c r="G35" s="125"/>
      <c r="H35" s="105"/>
    </row>
    <row r="36" spans="2:8" ht="15.75" thickBot="1">
      <c r="B36" s="106" t="s">
        <v>224</v>
      </c>
      <c r="C36" s="123">
        <v>67</v>
      </c>
      <c r="D36" s="125">
        <v>66</v>
      </c>
      <c r="E36" s="125">
        <v>21</v>
      </c>
      <c r="F36" s="125">
        <v>7</v>
      </c>
      <c r="G36" s="125"/>
      <c r="H36" s="105"/>
    </row>
    <row r="37" spans="2:8" ht="3" customHeight="1" thickBot="1">
      <c r="B37" s="110"/>
      <c r="C37" s="119"/>
      <c r="D37" s="126"/>
      <c r="E37" s="126"/>
      <c r="F37" s="126"/>
      <c r="G37" s="126"/>
      <c r="H37" s="102"/>
    </row>
    <row r="38" spans="2:8" ht="15.75" thickBot="1">
      <c r="B38" s="106" t="s">
        <v>225</v>
      </c>
      <c r="C38" s="123">
        <v>-17.12</v>
      </c>
      <c r="D38" s="125">
        <v>-23.6</v>
      </c>
      <c r="E38" s="125">
        <v>-29.34</v>
      </c>
      <c r="F38" s="125">
        <v>-22.35</v>
      </c>
      <c r="G38" s="125"/>
      <c r="H38" s="105"/>
    </row>
    <row r="39" spans="2:8" ht="15.75" thickBot="1">
      <c r="B39" s="106" t="s">
        <v>226</v>
      </c>
      <c r="C39" s="123">
        <v>-3.18</v>
      </c>
      <c r="D39" s="125">
        <v>-7.09</v>
      </c>
      <c r="E39" s="125">
        <v>-5.96</v>
      </c>
      <c r="F39" s="125">
        <v>-4.45</v>
      </c>
      <c r="G39" s="125"/>
      <c r="H39" s="105"/>
    </row>
    <row r="40" spans="2:8" ht="15.75" thickBot="1">
      <c r="B40" s="106" t="s">
        <v>227</v>
      </c>
      <c r="C40" s="123">
        <v>-0.42</v>
      </c>
      <c r="D40" s="125">
        <v>-0.37</v>
      </c>
      <c r="E40" s="125">
        <v>0.05</v>
      </c>
      <c r="F40" s="125">
        <v>0.2</v>
      </c>
      <c r="G40" s="125"/>
      <c r="H40" s="105"/>
    </row>
    <row r="41" spans="2:8" ht="15.75" thickBot="1">
      <c r="B41" s="106" t="s">
        <v>228</v>
      </c>
      <c r="C41" s="123">
        <v>2.8250000000000002</v>
      </c>
      <c r="D41" s="125">
        <v>6.4</v>
      </c>
      <c r="E41" s="125">
        <v>6.25</v>
      </c>
      <c r="F41" s="125">
        <v>4.88</v>
      </c>
      <c r="G41" s="125"/>
      <c r="H41" s="105"/>
    </row>
    <row r="42" spans="2:8" ht="15.75" thickBot="1">
      <c r="B42" s="106" t="s">
        <v>229</v>
      </c>
      <c r="C42" s="123">
        <v>22.12</v>
      </c>
      <c r="D42" s="125">
        <v>38.26</v>
      </c>
      <c r="E42" s="125">
        <v>37.979999999999997</v>
      </c>
      <c r="F42" s="125">
        <v>20.399999999999999</v>
      </c>
      <c r="G42" s="125"/>
      <c r="H42" s="105"/>
    </row>
    <row r="43" spans="2:8" ht="15.75" thickBot="1">
      <c r="B43" s="106" t="s">
        <v>230</v>
      </c>
      <c r="C43" s="123">
        <v>3.9E-2</v>
      </c>
      <c r="D43" s="125">
        <v>-6.3E-2</v>
      </c>
      <c r="E43" s="125">
        <v>-0.32100000000000001</v>
      </c>
      <c r="F43" s="125">
        <v>-0.14899999999999999</v>
      </c>
      <c r="G43" s="125"/>
      <c r="H43" s="105"/>
    </row>
    <row r="44" spans="2:8" ht="3" customHeight="1" thickBot="1">
      <c r="B44" s="110"/>
      <c r="C44" s="119"/>
      <c r="D44" s="126"/>
      <c r="E44" s="126"/>
      <c r="F44" s="126"/>
      <c r="G44" s="126"/>
      <c r="H44" s="102"/>
    </row>
    <row r="45" spans="2:8" ht="15.75" thickBot="1">
      <c r="B45" s="106" t="s">
        <v>231</v>
      </c>
      <c r="C45" s="123">
        <v>0.21063000000000001</v>
      </c>
      <c r="D45" s="125">
        <v>0.41652</v>
      </c>
      <c r="E45" s="125">
        <v>0.78334999999999999</v>
      </c>
      <c r="F45" s="125">
        <v>1.0141199999999999</v>
      </c>
      <c r="G45" s="125"/>
      <c r="H45" s="105"/>
    </row>
    <row r="46" spans="2:8" ht="15.75" thickBot="1">
      <c r="B46" s="106" t="s">
        <v>232</v>
      </c>
      <c r="C46" s="123">
        <v>-0.37429000000000001</v>
      </c>
      <c r="D46" s="125">
        <v>-0.88090000000000002</v>
      </c>
      <c r="E46" s="125">
        <v>-1.8657999999999999</v>
      </c>
      <c r="F46" s="125">
        <v>-2.17896</v>
      </c>
      <c r="G46" s="125"/>
      <c r="H46" s="105"/>
    </row>
    <row r="47" spans="2:8" ht="15.75" thickBot="1">
      <c r="B47" s="106" t="s">
        <v>233</v>
      </c>
      <c r="C47" s="123">
        <v>0.45305000000000001</v>
      </c>
      <c r="D47" s="125">
        <v>0.75517000000000001</v>
      </c>
      <c r="E47" s="125">
        <v>1.22434</v>
      </c>
      <c r="F47" s="125">
        <v>1.8809899999999999</v>
      </c>
      <c r="G47" s="125"/>
      <c r="H47" s="105"/>
    </row>
    <row r="48" spans="2:8" ht="15.75" thickBot="1">
      <c r="B48" s="106" t="s">
        <v>234</v>
      </c>
      <c r="C48" s="123">
        <v>26.575330000000001</v>
      </c>
      <c r="D48" s="125">
        <v>102.8777</v>
      </c>
      <c r="E48" s="125">
        <v>118.43088</v>
      </c>
      <c r="F48" s="125">
        <v>60.67745</v>
      </c>
      <c r="G48" s="125"/>
      <c r="H48" s="105"/>
    </row>
    <row r="49" spans="2:8" ht="15.75" thickBot="1">
      <c r="B49" s="106" t="s">
        <v>235</v>
      </c>
      <c r="C49" s="123">
        <v>5.1551299999999998</v>
      </c>
      <c r="D49" s="125">
        <v>10.14287</v>
      </c>
      <c r="E49" s="125">
        <v>10.8826</v>
      </c>
      <c r="F49" s="125">
        <v>7.7895700000000003</v>
      </c>
      <c r="G49" s="125"/>
      <c r="H49" s="105"/>
    </row>
    <row r="50" spans="2:8" ht="3" customHeight="1" thickBot="1">
      <c r="B50" s="110"/>
      <c r="C50" s="119"/>
      <c r="D50" s="126"/>
      <c r="E50" s="126"/>
      <c r="F50" s="126"/>
      <c r="G50" s="126"/>
      <c r="H50" s="102"/>
    </row>
    <row r="51" spans="2:8" ht="15.75" thickBot="1">
      <c r="B51" s="106" t="s">
        <v>236</v>
      </c>
      <c r="C51" s="123">
        <v>0.59</v>
      </c>
      <c r="D51" s="125">
        <v>0.38</v>
      </c>
      <c r="E51" s="125">
        <v>-0.14000000000000001</v>
      </c>
      <c r="F51" s="125">
        <v>-0.36</v>
      </c>
      <c r="G51" s="125"/>
      <c r="H51" s="105"/>
    </row>
    <row r="52" spans="2:8" ht="15.75" thickBot="1">
      <c r="B52" s="112" t="s">
        <v>237</v>
      </c>
      <c r="C52" s="127">
        <v>1.29</v>
      </c>
      <c r="D52" s="128">
        <v>0.22</v>
      </c>
      <c r="E52" s="128">
        <v>0.69</v>
      </c>
      <c r="F52" s="128">
        <v>0.63</v>
      </c>
      <c r="G52" s="128"/>
      <c r="H52" s="129"/>
    </row>
    <row r="53" spans="2:8" ht="15.75" thickTop="1">
      <c r="B53" s="98"/>
    </row>
    <row r="54" spans="2:8" ht="15">
      <c r="B54" s="98"/>
    </row>
    <row r="55" spans="2:8" ht="16.5" thickBot="1">
      <c r="B55" s="115" t="s">
        <v>238</v>
      </c>
    </row>
    <row r="56" spans="2:8" ht="16.5" thickTop="1" thickBot="1">
      <c r="B56" s="99" t="s">
        <v>195</v>
      </c>
      <c r="C56" s="116" t="s">
        <v>196</v>
      </c>
      <c r="D56" s="117" t="s">
        <v>239</v>
      </c>
      <c r="E56" s="117" t="s">
        <v>198</v>
      </c>
      <c r="F56" s="117" t="s">
        <v>199</v>
      </c>
      <c r="G56" s="130"/>
      <c r="H56" s="118"/>
    </row>
    <row r="57" spans="2:8" ht="3" customHeight="1" thickBot="1">
      <c r="B57" s="101"/>
      <c r="C57" s="119"/>
      <c r="D57" s="120"/>
      <c r="E57" s="120"/>
      <c r="F57" s="120"/>
      <c r="G57" s="131"/>
      <c r="H57" s="102"/>
    </row>
    <row r="58" spans="2:8" ht="15.75" thickBot="1">
      <c r="B58" s="104" t="s">
        <v>240</v>
      </c>
      <c r="C58" s="121" t="s">
        <v>201</v>
      </c>
      <c r="D58" s="122" t="s">
        <v>202</v>
      </c>
      <c r="E58" s="122" t="s">
        <v>203</v>
      </c>
      <c r="F58" s="122" t="s">
        <v>204</v>
      </c>
      <c r="G58" s="132"/>
      <c r="H58" s="105"/>
    </row>
    <row r="59" spans="2:8" ht="3" customHeight="1" thickBot="1">
      <c r="B59" s="110"/>
      <c r="C59" s="119"/>
      <c r="D59" s="126"/>
      <c r="E59" s="126"/>
      <c r="F59" s="126"/>
      <c r="G59" s="126"/>
      <c r="H59" s="102"/>
    </row>
    <row r="60" spans="2:8" ht="15.75" thickBot="1">
      <c r="B60" s="106" t="s">
        <v>241</v>
      </c>
      <c r="C60" s="133">
        <v>0.999</v>
      </c>
      <c r="D60" s="134">
        <v>0.95</v>
      </c>
      <c r="E60" s="135">
        <v>0.999</v>
      </c>
      <c r="F60" s="125" t="s">
        <v>242</v>
      </c>
      <c r="G60" s="125"/>
      <c r="H60" s="105"/>
    </row>
    <row r="61" spans="2:8" ht="18.75" thickBot="1">
      <c r="B61" s="106" t="s">
        <v>243</v>
      </c>
      <c r="C61" s="123">
        <v>2.5999999999999999E-2</v>
      </c>
      <c r="D61" s="125">
        <v>8.6E-3</v>
      </c>
      <c r="E61" s="125">
        <v>5.4199999999999998E-2</v>
      </c>
      <c r="F61" s="125">
        <v>1.8700000000000001E-2</v>
      </c>
      <c r="G61" s="125"/>
      <c r="H61" s="105"/>
    </row>
    <row r="62" spans="2:8" ht="3" customHeight="1" thickBot="1">
      <c r="B62" s="110"/>
      <c r="C62" s="119"/>
      <c r="D62" s="126"/>
      <c r="E62" s="126"/>
      <c r="F62" s="126"/>
      <c r="G62" s="126"/>
      <c r="H62" s="102"/>
    </row>
    <row r="63" spans="2:8" ht="15.75" thickBot="1">
      <c r="B63" s="104" t="s">
        <v>244</v>
      </c>
      <c r="C63" s="136"/>
      <c r="D63" s="125"/>
      <c r="E63" s="125"/>
      <c r="F63" s="125"/>
      <c r="G63" s="125"/>
      <c r="H63" s="105"/>
    </row>
    <row r="64" spans="2:8" ht="3" customHeight="1" thickBot="1">
      <c r="B64" s="110"/>
      <c r="C64" s="119"/>
      <c r="D64" s="126"/>
      <c r="E64" s="126"/>
      <c r="F64" s="126"/>
      <c r="G64" s="126"/>
      <c r="H64" s="102"/>
    </row>
    <row r="65" spans="2:8" ht="15.75" thickBot="1">
      <c r="B65" s="106" t="s">
        <v>245</v>
      </c>
      <c r="C65" s="123" t="s">
        <v>246</v>
      </c>
      <c r="D65" s="124" t="s">
        <v>247</v>
      </c>
      <c r="E65" s="124" t="s">
        <v>248</v>
      </c>
      <c r="F65" s="124" t="s">
        <v>249</v>
      </c>
      <c r="G65" s="125"/>
      <c r="H65" s="105"/>
    </row>
    <row r="66" spans="2:8" ht="15.75" thickBot="1">
      <c r="B66" s="106" t="s">
        <v>250</v>
      </c>
      <c r="C66" s="123">
        <v>4.7120000000000002E-2</v>
      </c>
      <c r="D66" s="124">
        <v>2.0000000000000001E-4</v>
      </c>
      <c r="E66" s="124">
        <v>4.5220000000000003E-2</v>
      </c>
      <c r="F66" s="124">
        <v>0.20485</v>
      </c>
      <c r="G66" s="125"/>
      <c r="H66" s="105"/>
    </row>
    <row r="67" spans="2:8" ht="15.75" thickBot="1">
      <c r="B67" s="106" t="s">
        <v>251</v>
      </c>
      <c r="C67" s="123" t="s">
        <v>252</v>
      </c>
      <c r="D67" s="124" t="s">
        <v>253</v>
      </c>
      <c r="E67" s="124" t="s">
        <v>254</v>
      </c>
      <c r="F67" s="124" t="s">
        <v>255</v>
      </c>
      <c r="G67" s="125"/>
      <c r="H67" s="105"/>
    </row>
    <row r="68" spans="2:8" ht="3" customHeight="1" thickBot="1">
      <c r="B68" s="110"/>
      <c r="C68" s="119"/>
      <c r="D68" s="137"/>
      <c r="E68" s="137"/>
      <c r="F68" s="137"/>
      <c r="G68" s="126"/>
      <c r="H68" s="102"/>
    </row>
    <row r="69" spans="2:8" ht="15.75" thickBot="1">
      <c r="B69" s="104" t="s">
        <v>256</v>
      </c>
      <c r="C69" s="136"/>
      <c r="D69" s="124"/>
      <c r="E69" s="124"/>
      <c r="F69" s="124"/>
      <c r="G69" s="125"/>
      <c r="H69" s="105"/>
    </row>
    <row r="70" spans="2:8" ht="3" customHeight="1" thickBot="1">
      <c r="B70" s="110"/>
      <c r="C70" s="119"/>
      <c r="D70" s="137"/>
      <c r="E70" s="137"/>
      <c r="F70" s="137"/>
      <c r="G70" s="126"/>
      <c r="H70" s="102"/>
    </row>
    <row r="71" spans="2:8" ht="15.75" thickBot="1">
      <c r="B71" s="106" t="s">
        <v>245</v>
      </c>
      <c r="C71" s="123" t="s">
        <v>257</v>
      </c>
      <c r="D71" s="124" t="s">
        <v>258</v>
      </c>
      <c r="E71" s="124" t="s">
        <v>259</v>
      </c>
      <c r="F71" s="124" t="s">
        <v>260</v>
      </c>
      <c r="G71" s="125"/>
      <c r="H71" s="105"/>
    </row>
    <row r="72" spans="2:8" ht="15.75" thickBot="1">
      <c r="B72" s="106" t="s">
        <v>261</v>
      </c>
      <c r="C72" s="133">
        <v>0.999</v>
      </c>
      <c r="D72" s="138">
        <v>0.75</v>
      </c>
      <c r="E72" s="138">
        <v>0.99</v>
      </c>
      <c r="F72" s="124" t="s">
        <v>242</v>
      </c>
      <c r="G72" s="125"/>
      <c r="H72" s="105"/>
    </row>
    <row r="73" spans="2:8" ht="15.75" thickBot="1">
      <c r="B73" s="106" t="s">
        <v>251</v>
      </c>
      <c r="C73" s="123" t="s">
        <v>262</v>
      </c>
      <c r="D73" s="124" t="s">
        <v>263</v>
      </c>
      <c r="E73" s="124" t="s">
        <v>263</v>
      </c>
      <c r="F73" s="124" t="s">
        <v>263</v>
      </c>
      <c r="G73" s="125"/>
      <c r="H73" s="105"/>
    </row>
    <row r="74" spans="2:8" ht="3" customHeight="1" thickBot="1">
      <c r="B74" s="110"/>
      <c r="C74" s="119"/>
      <c r="D74" s="126"/>
      <c r="E74" s="126"/>
      <c r="F74" s="126"/>
      <c r="G74" s="126"/>
      <c r="H74" s="102"/>
    </row>
    <row r="75" spans="2:8" ht="15.75" thickBot="1">
      <c r="B75" s="104" t="s">
        <v>264</v>
      </c>
      <c r="C75" s="121" t="s">
        <v>201</v>
      </c>
      <c r="D75" s="122" t="s">
        <v>202</v>
      </c>
      <c r="E75" s="122" t="s">
        <v>203</v>
      </c>
      <c r="F75" s="122" t="s">
        <v>204</v>
      </c>
      <c r="G75" s="125"/>
      <c r="H75" s="105"/>
    </row>
    <row r="76" spans="2:8" ht="3" customHeight="1" thickBot="1">
      <c r="B76" s="110"/>
      <c r="C76" s="119"/>
      <c r="D76" s="126"/>
      <c r="E76" s="126"/>
      <c r="F76" s="126"/>
      <c r="G76" s="126"/>
      <c r="H76" s="102"/>
    </row>
    <row r="77" spans="2:8" ht="15.75" thickBot="1">
      <c r="B77" s="106" t="s">
        <v>265</v>
      </c>
      <c r="C77" s="139">
        <v>0.16600000000000001</v>
      </c>
      <c r="D77" s="140">
        <v>0.14699999999999999</v>
      </c>
      <c r="E77" s="140">
        <v>0.24299999999999999</v>
      </c>
      <c r="F77" s="140">
        <v>0.189</v>
      </c>
      <c r="G77" s="125"/>
      <c r="H77" s="105"/>
    </row>
    <row r="78" spans="2:8" ht="15.75" thickBot="1">
      <c r="B78" s="106" t="s">
        <v>261</v>
      </c>
      <c r="C78" s="133">
        <v>0.999</v>
      </c>
      <c r="D78" s="134">
        <v>0.95</v>
      </c>
      <c r="E78" s="134">
        <v>0.99</v>
      </c>
      <c r="F78" s="134">
        <v>0.6</v>
      </c>
      <c r="G78" s="125"/>
      <c r="H78" s="105"/>
    </row>
    <row r="79" spans="2:8" ht="15.75" thickBot="1">
      <c r="B79" s="112" t="s">
        <v>266</v>
      </c>
      <c r="C79" s="127" t="s">
        <v>267</v>
      </c>
      <c r="D79" s="128" t="s">
        <v>268</v>
      </c>
      <c r="E79" s="128" t="s">
        <v>269</v>
      </c>
      <c r="F79" s="128" t="s">
        <v>270</v>
      </c>
      <c r="G79" s="128"/>
      <c r="H79" s="129"/>
    </row>
    <row r="80" spans="2:8" ht="15.75" thickTop="1">
      <c r="B80" s="98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00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140625" style="57" customWidth="1"/>
    <col min="2" max="5" width="18.7109375" style="143" customWidth="1"/>
    <col min="6" max="14" width="9.140625" style="57"/>
  </cols>
  <sheetData>
    <row r="1" spans="1:14" s="141" customFormat="1">
      <c r="A1" s="59" t="s">
        <v>271</v>
      </c>
      <c r="B1" s="142" t="s">
        <v>276</v>
      </c>
      <c r="C1" s="142" t="s">
        <v>277</v>
      </c>
      <c r="D1" s="142" t="s">
        <v>278</v>
      </c>
      <c r="E1" s="142" t="s">
        <v>279</v>
      </c>
      <c r="F1" s="59"/>
      <c r="G1" s="59"/>
      <c r="H1" s="59"/>
      <c r="I1" s="59"/>
      <c r="J1" s="59"/>
      <c r="K1" s="59"/>
      <c r="L1" s="59"/>
      <c r="M1" s="59"/>
      <c r="N1" s="59"/>
    </row>
    <row r="2" spans="1:14">
      <c r="A2" s="57" t="s">
        <v>272</v>
      </c>
      <c r="B2" s="143">
        <v>22.12</v>
      </c>
      <c r="C2" s="143">
        <v>8.2100000000000009</v>
      </c>
      <c r="D2" s="143">
        <v>-29.34</v>
      </c>
      <c r="E2" s="143">
        <v>-0.57999999999999996</v>
      </c>
    </row>
    <row r="3" spans="1:14">
      <c r="A3" s="57" t="s">
        <v>273</v>
      </c>
      <c r="B3" s="143">
        <v>1.52</v>
      </c>
      <c r="C3" s="143">
        <v>-1.97</v>
      </c>
      <c r="D3" s="143">
        <v>-21.58</v>
      </c>
      <c r="E3" s="143">
        <v>-2.58</v>
      </c>
    </row>
    <row r="4" spans="1:14">
      <c r="A4" s="57" t="s">
        <v>274</v>
      </c>
      <c r="B4" s="143">
        <v>-17.12</v>
      </c>
      <c r="C4" s="143">
        <v>2.2400000000000002</v>
      </c>
      <c r="D4" s="143">
        <v>-27.04</v>
      </c>
      <c r="E4" s="143">
        <v>3.47</v>
      </c>
    </row>
    <row r="5" spans="1:14">
      <c r="A5" s="57" t="s">
        <v>275</v>
      </c>
      <c r="B5" s="143">
        <v>12.17</v>
      </c>
      <c r="C5" s="143">
        <v>17.399999999999999</v>
      </c>
      <c r="D5" s="143">
        <v>-10.59</v>
      </c>
      <c r="E5" s="143">
        <v>-20.440000000000001</v>
      </c>
    </row>
    <row r="6" spans="1:14">
      <c r="B6" s="143">
        <v>-3.07</v>
      </c>
      <c r="C6" s="143">
        <v>0.92</v>
      </c>
      <c r="D6" s="143">
        <v>37.979999999999997</v>
      </c>
      <c r="E6" s="143">
        <v>7.83</v>
      </c>
    </row>
    <row r="7" spans="1:14">
      <c r="B7" s="143">
        <v>-4.1500000000000004</v>
      </c>
      <c r="C7" s="143">
        <v>-4.33</v>
      </c>
      <c r="D7" s="143">
        <v>20.58</v>
      </c>
      <c r="E7" s="143">
        <v>11.62</v>
      </c>
    </row>
    <row r="8" spans="1:14">
      <c r="B8" s="143">
        <v>9.83</v>
      </c>
      <c r="C8" s="143">
        <v>-3.59</v>
      </c>
      <c r="D8" s="143">
        <v>16.27</v>
      </c>
      <c r="E8" s="143">
        <v>11.61</v>
      </c>
    </row>
    <row r="9" spans="1:14">
      <c r="B9" s="143">
        <v>-3.02</v>
      </c>
      <c r="C9" s="143">
        <v>-9.2799999999999994</v>
      </c>
      <c r="D9" s="143">
        <v>1.69</v>
      </c>
      <c r="E9" s="143">
        <v>-22.35</v>
      </c>
    </row>
    <row r="10" spans="1:14">
      <c r="B10" s="143">
        <v>-2.7</v>
      </c>
      <c r="C10" s="143">
        <v>-12.92</v>
      </c>
      <c r="D10" s="143">
        <v>-10.43</v>
      </c>
      <c r="E10" s="143">
        <v>-8.98</v>
      </c>
    </row>
    <row r="11" spans="1:14">
      <c r="B11" s="143">
        <v>2</v>
      </c>
      <c r="C11" s="143">
        <v>-5.97</v>
      </c>
      <c r="D11" s="143">
        <v>-10.71</v>
      </c>
      <c r="E11" s="143">
        <v>5.09</v>
      </c>
    </row>
    <row r="12" spans="1:14">
      <c r="B12" s="143">
        <v>-0.35</v>
      </c>
      <c r="C12" s="143">
        <v>2.4500000000000002</v>
      </c>
      <c r="D12" s="143">
        <v>4.47</v>
      </c>
      <c r="E12" s="143">
        <v>-9.6199999999999992</v>
      </c>
    </row>
    <row r="13" spans="1:14">
      <c r="B13" s="143">
        <v>-4.18</v>
      </c>
      <c r="C13" s="143">
        <v>4.1900000000000004</v>
      </c>
      <c r="D13" s="143">
        <v>-6.31</v>
      </c>
      <c r="E13" s="143">
        <v>20.399999999999999</v>
      </c>
    </row>
    <row r="14" spans="1:14">
      <c r="B14" s="143">
        <v>-0.7</v>
      </c>
      <c r="C14" s="143">
        <v>2.4900000000000002</v>
      </c>
      <c r="D14" s="143">
        <v>-11.33</v>
      </c>
      <c r="E14" s="143">
        <v>7.91</v>
      </c>
    </row>
    <row r="15" spans="1:14">
      <c r="B15" s="143">
        <v>1.98</v>
      </c>
      <c r="C15" s="143">
        <v>-2.33</v>
      </c>
      <c r="D15" s="143">
        <v>6.64</v>
      </c>
      <c r="E15" s="143">
        <v>-0.97</v>
      </c>
    </row>
    <row r="16" spans="1:14">
      <c r="B16" s="143">
        <v>0.13</v>
      </c>
      <c r="C16" s="143">
        <v>-10.01</v>
      </c>
      <c r="D16" s="143">
        <v>2.29</v>
      </c>
      <c r="E16" s="143">
        <v>-0.83</v>
      </c>
    </row>
    <row r="17" spans="2:5">
      <c r="B17" s="143">
        <v>0.95</v>
      </c>
      <c r="C17" s="143">
        <v>-10.57</v>
      </c>
      <c r="D17" s="143">
        <v>26.11</v>
      </c>
      <c r="E17" s="143">
        <v>2.34</v>
      </c>
    </row>
    <row r="18" spans="2:5">
      <c r="B18" s="143">
        <v>0.97</v>
      </c>
      <c r="C18" s="143">
        <v>-0.97</v>
      </c>
      <c r="D18" s="143">
        <v>4.88</v>
      </c>
      <c r="E18" s="143">
        <v>-1.1399999999999999</v>
      </c>
    </row>
    <row r="19" spans="2:5">
      <c r="B19" s="143">
        <v>-2.97</v>
      </c>
      <c r="C19" s="143">
        <v>-14.4</v>
      </c>
      <c r="D19" s="143">
        <v>-24.85</v>
      </c>
      <c r="E19" s="143">
        <v>0.2</v>
      </c>
    </row>
    <row r="20" spans="2:5">
      <c r="B20" s="143">
        <v>-4.97</v>
      </c>
      <c r="C20" s="143">
        <v>-16.510000000000002</v>
      </c>
      <c r="D20" s="143">
        <v>-23.53</v>
      </c>
      <c r="E20" s="143">
        <v>-6.15</v>
      </c>
    </row>
    <row r="21" spans="2:5">
      <c r="B21" s="143">
        <v>7.97</v>
      </c>
      <c r="C21" s="143">
        <v>-0.26</v>
      </c>
      <c r="D21" s="143">
        <v>-4.5999999999999996</v>
      </c>
      <c r="E21" s="143">
        <v>-8.1999999999999993</v>
      </c>
    </row>
    <row r="22" spans="2:5">
      <c r="B22" s="143">
        <v>-3.25</v>
      </c>
      <c r="C22" s="143">
        <v>38.26</v>
      </c>
      <c r="D22" s="143">
        <v>5.38</v>
      </c>
      <c r="E22" s="143">
        <v>-10.67</v>
      </c>
    </row>
    <row r="23" spans="2:5">
      <c r="B23" s="143">
        <v>-6.15</v>
      </c>
      <c r="C23" s="143">
        <v>28.81</v>
      </c>
      <c r="D23" s="143">
        <v>20.329999999999998</v>
      </c>
      <c r="E23" s="143">
        <v>5.93</v>
      </c>
    </row>
    <row r="24" spans="2:5">
      <c r="B24" s="143">
        <v>-6.9</v>
      </c>
      <c r="C24" s="143">
        <v>7.07</v>
      </c>
      <c r="D24" s="143">
        <v>-6.56</v>
      </c>
      <c r="E24" s="143">
        <v>5.68</v>
      </c>
    </row>
    <row r="25" spans="2:5">
      <c r="B25" s="143">
        <v>16.97</v>
      </c>
      <c r="C25" s="143">
        <v>-2.27</v>
      </c>
      <c r="D25" s="143">
        <v>-3.98</v>
      </c>
      <c r="E25" s="143">
        <v>-0.77</v>
      </c>
    </row>
    <row r="26" spans="2:5">
      <c r="B26" s="143">
        <v>3.05</v>
      </c>
      <c r="C26" s="143">
        <v>-13.89</v>
      </c>
      <c r="D26" s="143">
        <v>4.4000000000000004</v>
      </c>
      <c r="E26" s="143">
        <v>4.03</v>
      </c>
    </row>
    <row r="27" spans="2:5">
      <c r="B27" s="143">
        <v>-4.03</v>
      </c>
      <c r="C27" s="143">
        <v>-17.420000000000002</v>
      </c>
      <c r="D27" s="143">
        <v>8.3800000000000008</v>
      </c>
      <c r="E27" s="143">
        <v>-3.44</v>
      </c>
    </row>
    <row r="28" spans="2:5">
      <c r="B28" s="143">
        <v>2.02</v>
      </c>
      <c r="C28" s="143">
        <v>10.61</v>
      </c>
      <c r="D28" s="143">
        <v>3.25</v>
      </c>
      <c r="E28" s="143">
        <v>-3.15</v>
      </c>
    </row>
    <row r="29" spans="2:5">
      <c r="B29" s="143">
        <v>-0.87</v>
      </c>
      <c r="C29" s="143">
        <v>15.67</v>
      </c>
      <c r="D29" s="143">
        <v>18.14</v>
      </c>
      <c r="E29" s="143">
        <v>9.27</v>
      </c>
    </row>
    <row r="30" spans="2:5">
      <c r="B30" s="143">
        <v>-10.27</v>
      </c>
      <c r="C30" s="143">
        <v>6.08</v>
      </c>
      <c r="D30" s="143">
        <v>9.85</v>
      </c>
      <c r="E30" s="143">
        <v>-1.38</v>
      </c>
    </row>
    <row r="31" spans="2:5">
      <c r="B31" s="143">
        <v>7.1</v>
      </c>
      <c r="C31" s="143">
        <v>2.77</v>
      </c>
      <c r="D31" s="143">
        <v>-19.899999999999999</v>
      </c>
      <c r="E31" s="143">
        <v>-4.54</v>
      </c>
    </row>
    <row r="32" spans="2:5">
      <c r="B32" s="143">
        <v>4.25</v>
      </c>
      <c r="C32" s="143">
        <v>-9.5</v>
      </c>
      <c r="D32" s="143">
        <v>-16.23</v>
      </c>
      <c r="E32" s="143">
        <v>-10.35</v>
      </c>
    </row>
    <row r="33" spans="2:5">
      <c r="B33" s="143">
        <v>-1.75</v>
      </c>
      <c r="C33" s="143">
        <v>-8.19</v>
      </c>
      <c r="D33" s="143">
        <v>-17.11</v>
      </c>
      <c r="E33" s="143">
        <v>-4.3600000000000003</v>
      </c>
    </row>
    <row r="34" spans="2:5">
      <c r="B34" s="143">
        <v>2.77</v>
      </c>
      <c r="C34" s="143">
        <v>8.5399999999999991</v>
      </c>
      <c r="D34" s="143">
        <v>8.0500000000000007</v>
      </c>
      <c r="E34" s="143">
        <v>11.29</v>
      </c>
    </row>
    <row r="35" spans="2:5">
      <c r="B35" s="143">
        <v>-4.2300000000000004</v>
      </c>
      <c r="C35" s="143">
        <v>-10.49</v>
      </c>
      <c r="D35" s="143">
        <v>-4.63</v>
      </c>
      <c r="E35" s="143">
        <v>5.76</v>
      </c>
    </row>
    <row r="36" spans="2:5">
      <c r="B36" s="143">
        <v>-4.7</v>
      </c>
      <c r="C36" s="143">
        <v>-12.87</v>
      </c>
      <c r="D36" s="143">
        <v>-0.78</v>
      </c>
      <c r="E36" s="143">
        <v>-7.97</v>
      </c>
    </row>
    <row r="37" spans="2:5">
      <c r="B37" s="143">
        <v>10.8</v>
      </c>
      <c r="C37" s="143">
        <v>2.12</v>
      </c>
      <c r="D37" s="143">
        <v>23.48</v>
      </c>
      <c r="E37" s="143">
        <v>4.58</v>
      </c>
    </row>
    <row r="38" spans="2:5">
      <c r="B38" s="143">
        <v>-5.97</v>
      </c>
      <c r="C38" s="143">
        <v>-7.51</v>
      </c>
      <c r="D38" s="143">
        <v>1.62</v>
      </c>
      <c r="E38" s="143">
        <v>-4.95</v>
      </c>
    </row>
    <row r="39" spans="2:5">
      <c r="B39" s="143">
        <v>-5.62</v>
      </c>
      <c r="C39" s="143">
        <v>13</v>
      </c>
      <c r="D39" s="143">
        <v>5.38</v>
      </c>
      <c r="E39" s="143">
        <v>1.02</v>
      </c>
    </row>
    <row r="40" spans="2:5">
      <c r="B40" s="143">
        <v>8.4</v>
      </c>
      <c r="C40" s="143">
        <v>16.27</v>
      </c>
      <c r="D40" s="143">
        <v>-27.71</v>
      </c>
      <c r="E40" s="143">
        <v>4.92</v>
      </c>
    </row>
    <row r="41" spans="2:5">
      <c r="B41" s="143">
        <v>-9.7799999999999994</v>
      </c>
      <c r="C41" s="143">
        <v>-3.46</v>
      </c>
      <c r="D41" s="143">
        <v>-14.98</v>
      </c>
      <c r="E41" s="143">
        <v>9.02</v>
      </c>
    </row>
    <row r="42" spans="2:5">
      <c r="B42" s="143">
        <v>4.5999999999999996</v>
      </c>
      <c r="C42" s="143">
        <v>-8.7100000000000009</v>
      </c>
      <c r="D42" s="143">
        <v>-1.07</v>
      </c>
      <c r="E42" s="143">
        <v>4.57</v>
      </c>
    </row>
    <row r="43" spans="2:5">
      <c r="B43" s="143">
        <v>8.07</v>
      </c>
      <c r="C43" s="143">
        <v>-3.65</v>
      </c>
      <c r="D43" s="143">
        <v>22.24</v>
      </c>
      <c r="E43" s="143">
        <v>-4.17</v>
      </c>
    </row>
    <row r="44" spans="2:5">
      <c r="B44" s="143">
        <v>-4.07</v>
      </c>
      <c r="C44" s="143">
        <v>6.69</v>
      </c>
      <c r="D44" s="143">
        <v>4.3</v>
      </c>
      <c r="E44" s="143">
        <v>-3.8</v>
      </c>
    </row>
    <row r="45" spans="2:5">
      <c r="B45" s="143">
        <v>-4.08</v>
      </c>
      <c r="C45" s="143">
        <v>-5.23</v>
      </c>
      <c r="D45" s="143">
        <v>8.5</v>
      </c>
      <c r="E45" s="143">
        <v>-7.42</v>
      </c>
    </row>
    <row r="46" spans="2:5">
      <c r="B46" s="143">
        <v>-1.87</v>
      </c>
      <c r="C46" s="143">
        <v>-11.07</v>
      </c>
      <c r="D46" s="143">
        <v>10.24</v>
      </c>
      <c r="E46" s="143">
        <v>3.45</v>
      </c>
    </row>
    <row r="47" spans="2:5">
      <c r="B47" s="143">
        <v>7.97</v>
      </c>
      <c r="C47" s="143">
        <v>-4.62</v>
      </c>
      <c r="D47" s="143">
        <v>-6.75</v>
      </c>
      <c r="E47" s="143">
        <v>3.18</v>
      </c>
    </row>
    <row r="48" spans="2:5">
      <c r="B48" s="143">
        <v>-2.38</v>
      </c>
      <c r="C48" s="143">
        <v>16.89</v>
      </c>
      <c r="D48" s="143">
        <v>-2.3199999999999998</v>
      </c>
      <c r="E48" s="143">
        <v>-14.28</v>
      </c>
    </row>
    <row r="49" spans="2:5">
      <c r="B49" s="143">
        <v>-4.3</v>
      </c>
      <c r="C49" s="143">
        <v>7.11</v>
      </c>
      <c r="D49" s="143">
        <v>11.54</v>
      </c>
      <c r="E49" s="143">
        <v>10.08</v>
      </c>
    </row>
    <row r="50" spans="2:5">
      <c r="B50" s="143">
        <v>-4.87</v>
      </c>
      <c r="C50" s="143">
        <v>-5.27</v>
      </c>
      <c r="D50" s="143">
        <v>-4.03</v>
      </c>
      <c r="E50" s="143">
        <v>4.84</v>
      </c>
    </row>
    <row r="51" spans="2:5">
      <c r="B51" s="143">
        <v>10.42</v>
      </c>
      <c r="C51" s="143">
        <v>-11.14</v>
      </c>
      <c r="D51" s="143">
        <v>-15.19</v>
      </c>
      <c r="E51" s="143">
        <v>1.21</v>
      </c>
    </row>
    <row r="52" spans="2:5">
      <c r="B52" s="143">
        <v>0</v>
      </c>
      <c r="C52" s="143">
        <v>-13.08</v>
      </c>
      <c r="D52" s="143">
        <v>-13.07</v>
      </c>
      <c r="E52" s="143">
        <v>0.78</v>
      </c>
    </row>
    <row r="53" spans="2:5">
      <c r="B53" s="143">
        <v>-2.72</v>
      </c>
      <c r="C53" s="143">
        <v>-1.46</v>
      </c>
      <c r="D53" s="143">
        <v>14.74</v>
      </c>
      <c r="E53" s="143">
        <v>-2.04</v>
      </c>
    </row>
    <row r="54" spans="2:5">
      <c r="B54" s="143">
        <v>-0.85</v>
      </c>
      <c r="C54" s="143">
        <v>8.57</v>
      </c>
      <c r="D54" s="143">
        <v>-2.29</v>
      </c>
      <c r="E54" s="143">
        <v>3.07</v>
      </c>
    </row>
    <row r="55" spans="2:5">
      <c r="B55" s="143">
        <v>-3.43</v>
      </c>
      <c r="C55" s="143">
        <v>18.690000000000001</v>
      </c>
      <c r="D55" s="143">
        <v>-5.04</v>
      </c>
      <c r="E55" s="143">
        <v>-0.21</v>
      </c>
    </row>
    <row r="56" spans="2:5">
      <c r="B56" s="143">
        <v>0.38</v>
      </c>
      <c r="C56" s="143">
        <v>15.49</v>
      </c>
      <c r="D56" s="143">
        <v>16.16</v>
      </c>
      <c r="E56" s="143">
        <v>2.11</v>
      </c>
    </row>
    <row r="57" spans="2:5">
      <c r="B57" s="143">
        <v>0.42</v>
      </c>
      <c r="C57" s="143">
        <v>9.9700000000000006</v>
      </c>
      <c r="D57" s="143">
        <v>-2.2799999999999998</v>
      </c>
      <c r="E57" s="143">
        <v>-5.56</v>
      </c>
    </row>
    <row r="58" spans="2:5">
      <c r="B58" s="143">
        <v>4.78</v>
      </c>
      <c r="C58" s="143">
        <v>8.0399999999999991</v>
      </c>
      <c r="D58" s="143">
        <v>-7.79</v>
      </c>
      <c r="E58" s="143">
        <v>5.44</v>
      </c>
    </row>
    <row r="59" spans="2:5">
      <c r="B59" s="143">
        <v>0.8</v>
      </c>
      <c r="C59" s="143">
        <v>-8.6199999999999992</v>
      </c>
      <c r="D59" s="143">
        <v>2.52</v>
      </c>
      <c r="E59" s="143">
        <v>0.94</v>
      </c>
    </row>
    <row r="60" spans="2:5">
      <c r="B60" s="143">
        <v>-0.7</v>
      </c>
      <c r="C60" s="143">
        <v>-13.59</v>
      </c>
      <c r="D60" s="143">
        <v>-2.14</v>
      </c>
      <c r="E60" s="143">
        <v>-9.5299999999999994</v>
      </c>
    </row>
    <row r="61" spans="2:5">
      <c r="B61" s="143">
        <v>5.33</v>
      </c>
      <c r="C61" s="143">
        <v>-8.4700000000000006</v>
      </c>
      <c r="D61" s="143">
        <v>4.82</v>
      </c>
    </row>
    <row r="62" spans="2:5">
      <c r="B62" s="143">
        <v>-3.67</v>
      </c>
      <c r="C62" s="143">
        <v>-6.58</v>
      </c>
      <c r="D62" s="143">
        <v>3.85</v>
      </c>
    </row>
    <row r="63" spans="2:5">
      <c r="B63" s="143">
        <v>-3.67</v>
      </c>
      <c r="C63" s="143">
        <v>-6.93</v>
      </c>
      <c r="D63" s="143">
        <v>-2.37</v>
      </c>
    </row>
    <row r="64" spans="2:5">
      <c r="B64" s="143">
        <v>0.8</v>
      </c>
      <c r="C64" s="143">
        <v>-6.34</v>
      </c>
      <c r="D64" s="143">
        <v>1.6</v>
      </c>
    </row>
    <row r="65" spans="2:4">
      <c r="B65" s="143">
        <v>-0.28000000000000003</v>
      </c>
      <c r="C65" s="143">
        <v>-7.29</v>
      </c>
      <c r="D65" s="143">
        <v>-7.63</v>
      </c>
    </row>
    <row r="66" spans="2:4">
      <c r="B66" s="143">
        <v>-1.37</v>
      </c>
      <c r="C66" s="143">
        <v>-10.210000000000001</v>
      </c>
      <c r="D66" s="143">
        <v>3.12</v>
      </c>
    </row>
    <row r="67" spans="2:4">
      <c r="B67" s="143">
        <v>0.05</v>
      </c>
      <c r="C67" s="143">
        <v>8.26</v>
      </c>
      <c r="D67" s="143">
        <v>-1.45</v>
      </c>
    </row>
    <row r="68" spans="2:4">
      <c r="B68" s="143">
        <v>1</v>
      </c>
      <c r="C68" s="143">
        <v>8.61</v>
      </c>
      <c r="D68" s="143">
        <v>-4.51</v>
      </c>
    </row>
    <row r="69" spans="2:4">
      <c r="B69" s="143">
        <v>-7.45</v>
      </c>
      <c r="C69" s="143">
        <v>5.9</v>
      </c>
      <c r="D69" s="143">
        <v>3.84</v>
      </c>
    </row>
    <row r="70" spans="2:4">
      <c r="B70" s="143">
        <v>5.08</v>
      </c>
      <c r="C70" s="143">
        <v>-7.09</v>
      </c>
      <c r="D70" s="143">
        <v>-4</v>
      </c>
    </row>
    <row r="71" spans="2:4">
      <c r="B71" s="143">
        <v>1.67</v>
      </c>
      <c r="C71" s="143">
        <v>-4.22</v>
      </c>
      <c r="D71" s="143">
        <v>-8.58</v>
      </c>
    </row>
    <row r="72" spans="2:4">
      <c r="B72" s="143">
        <v>3.58</v>
      </c>
      <c r="C72" s="143">
        <v>21.61</v>
      </c>
      <c r="D72" s="143">
        <v>-7.88</v>
      </c>
    </row>
    <row r="73" spans="2:4">
      <c r="B73" s="143">
        <v>-5.15</v>
      </c>
      <c r="C73" s="143">
        <v>8.66</v>
      </c>
      <c r="D73" s="143">
        <v>8.56</v>
      </c>
    </row>
    <row r="74" spans="2:4">
      <c r="B74" s="143">
        <v>-6.05</v>
      </c>
      <c r="C74" s="143">
        <v>8.7799999999999994</v>
      </c>
      <c r="D74" s="143">
        <v>11.05</v>
      </c>
    </row>
    <row r="75" spans="2:4">
      <c r="B75" s="143">
        <v>13.12</v>
      </c>
      <c r="C75" s="143">
        <v>3.52</v>
      </c>
      <c r="D75" s="143">
        <v>-2.14</v>
      </c>
    </row>
    <row r="76" spans="2:4">
      <c r="B76" s="143">
        <v>-4.42</v>
      </c>
      <c r="C76" s="143">
        <v>-18.38</v>
      </c>
      <c r="D76" s="143">
        <v>1.7</v>
      </c>
    </row>
    <row r="77" spans="2:4">
      <c r="B77" s="143">
        <v>0.88</v>
      </c>
      <c r="C77" s="143">
        <v>-14.4</v>
      </c>
      <c r="D77" s="143">
        <v>-4.29</v>
      </c>
    </row>
    <row r="78" spans="2:4">
      <c r="B78" s="143">
        <v>5.68</v>
      </c>
      <c r="C78" s="143">
        <v>-11.83</v>
      </c>
      <c r="D78" s="143">
        <v>6.83</v>
      </c>
    </row>
    <row r="79" spans="2:4">
      <c r="B79" s="143">
        <v>-7.62</v>
      </c>
      <c r="C79" s="143">
        <v>4.28</v>
      </c>
      <c r="D79" s="143">
        <v>-0.36</v>
      </c>
    </row>
    <row r="80" spans="2:4">
      <c r="B80" s="143">
        <v>-0.55000000000000004</v>
      </c>
      <c r="C80" s="143">
        <v>6.94</v>
      </c>
      <c r="D80" s="143">
        <v>-0.57999999999999996</v>
      </c>
    </row>
    <row r="81" spans="2:4">
      <c r="B81" s="143">
        <v>-4.08</v>
      </c>
      <c r="C81" s="143">
        <v>1.19</v>
      </c>
      <c r="D81" s="143">
        <v>-8.76</v>
      </c>
    </row>
    <row r="82" spans="2:4">
      <c r="B82" s="143">
        <v>4.2300000000000004</v>
      </c>
      <c r="C82" s="143">
        <v>11.2</v>
      </c>
      <c r="D82" s="143">
        <v>2.58</v>
      </c>
    </row>
    <row r="83" spans="2:4">
      <c r="B83" s="143">
        <v>1.87</v>
      </c>
      <c r="C83" s="143">
        <v>-2.98</v>
      </c>
      <c r="D83" s="143">
        <v>6.38</v>
      </c>
    </row>
    <row r="84" spans="2:4">
      <c r="B84" s="143">
        <v>-5.2</v>
      </c>
      <c r="C84" s="143">
        <v>0.57999999999999996</v>
      </c>
      <c r="D84" s="143">
        <v>1.67</v>
      </c>
    </row>
    <row r="85" spans="2:4">
      <c r="B85" s="143">
        <v>8.67</v>
      </c>
      <c r="C85" s="143">
        <v>4.91</v>
      </c>
      <c r="D85" s="143">
        <v>-1.64</v>
      </c>
    </row>
    <row r="86" spans="2:4">
      <c r="B86" s="143">
        <v>-5.25</v>
      </c>
      <c r="C86" s="143">
        <v>3.89</v>
      </c>
      <c r="D86" s="143">
        <v>6.25</v>
      </c>
    </row>
    <row r="87" spans="2:4">
      <c r="B87" s="143">
        <v>-0.5</v>
      </c>
      <c r="C87" s="143">
        <v>-8.19</v>
      </c>
      <c r="D87" s="143">
        <v>-9.4</v>
      </c>
    </row>
    <row r="88" spans="2:4">
      <c r="B88" s="143">
        <v>1.3</v>
      </c>
      <c r="C88" s="143">
        <v>-11.27</v>
      </c>
      <c r="D88" s="143">
        <v>-3.6</v>
      </c>
    </row>
    <row r="89" spans="2:4">
      <c r="B89" s="143">
        <v>4.4000000000000004</v>
      </c>
      <c r="C89" s="143">
        <v>-2.67</v>
      </c>
      <c r="D89" s="143">
        <v>-11.78</v>
      </c>
    </row>
    <row r="90" spans="2:4">
      <c r="B90" s="143">
        <v>-3.57</v>
      </c>
      <c r="C90" s="143">
        <v>7</v>
      </c>
      <c r="D90" s="143">
        <v>3.57</v>
      </c>
    </row>
    <row r="91" spans="2:4">
      <c r="B91" s="143">
        <v>-3.9</v>
      </c>
      <c r="C91" s="143">
        <v>3.89</v>
      </c>
      <c r="D91" s="143">
        <v>12.93</v>
      </c>
    </row>
    <row r="92" spans="2:4">
      <c r="B92" s="143">
        <v>-0.28000000000000003</v>
      </c>
      <c r="C92" s="143">
        <v>9.67</v>
      </c>
      <c r="D92" s="143">
        <v>10.68</v>
      </c>
    </row>
    <row r="93" spans="2:4">
      <c r="B93" s="143">
        <v>5.55</v>
      </c>
      <c r="C93" s="143">
        <v>14.59</v>
      </c>
      <c r="D93" s="143">
        <v>0.85</v>
      </c>
    </row>
    <row r="94" spans="2:4">
      <c r="B94" s="143">
        <v>-2.87</v>
      </c>
      <c r="C94" s="143">
        <v>20.45</v>
      </c>
      <c r="D94" s="143">
        <v>-17.98</v>
      </c>
    </row>
    <row r="95" spans="2:4">
      <c r="B95" s="143">
        <v>-0.18</v>
      </c>
      <c r="C95" s="143">
        <v>-8.52</v>
      </c>
      <c r="D95" s="143">
        <v>-5.45</v>
      </c>
    </row>
    <row r="96" spans="2:4">
      <c r="B96" s="143">
        <v>0.22</v>
      </c>
      <c r="C96" s="143">
        <v>-20.87</v>
      </c>
      <c r="D96" s="143">
        <v>18.75</v>
      </c>
    </row>
    <row r="97" spans="2:4">
      <c r="B97" s="143">
        <v>12.25</v>
      </c>
      <c r="C97" s="143">
        <v>-6.22</v>
      </c>
      <c r="D97" s="143">
        <v>-1.6</v>
      </c>
    </row>
    <row r="98" spans="2:4">
      <c r="B98" s="143">
        <v>-6.38</v>
      </c>
      <c r="C98" s="143">
        <v>-6.29</v>
      </c>
      <c r="D98" s="143">
        <v>5.16</v>
      </c>
    </row>
    <row r="99" spans="2:4">
      <c r="B99" s="143">
        <v>-8.58</v>
      </c>
      <c r="C99" s="143">
        <v>-8.09</v>
      </c>
      <c r="D99" s="143">
        <v>-5.64</v>
      </c>
    </row>
    <row r="100" spans="2:4">
      <c r="B100" s="143">
        <v>5.0199999999999996</v>
      </c>
      <c r="C100" s="143">
        <v>8.74</v>
      </c>
      <c r="D100" s="143">
        <v>-16.739999999999998</v>
      </c>
    </row>
    <row r="101" spans="2:4">
      <c r="B101" s="143">
        <v>0.77</v>
      </c>
      <c r="C101" s="143">
        <v>-2.72</v>
      </c>
      <c r="D101" s="143">
        <v>7.31</v>
      </c>
    </row>
    <row r="102" spans="2:4">
      <c r="B102" s="143">
        <v>-7.83</v>
      </c>
      <c r="C102" s="143">
        <v>-6.19</v>
      </c>
      <c r="D102" s="143">
        <v>-8.7799999999999994</v>
      </c>
    </row>
    <row r="103" spans="2:4">
      <c r="B103" s="143">
        <v>8.4700000000000006</v>
      </c>
      <c r="C103" s="143">
        <v>-11.71</v>
      </c>
      <c r="D103" s="143">
        <v>18.09</v>
      </c>
    </row>
    <row r="104" spans="2:4">
      <c r="B104" s="143">
        <v>-2.92</v>
      </c>
      <c r="C104" s="143">
        <v>-5.21</v>
      </c>
      <c r="D104" s="143">
        <v>-0.19</v>
      </c>
    </row>
    <row r="105" spans="2:4">
      <c r="B105" s="143">
        <v>0.93</v>
      </c>
      <c r="C105" s="143">
        <v>5.09</v>
      </c>
      <c r="D105" s="143">
        <v>-21.32</v>
      </c>
    </row>
    <row r="106" spans="2:4">
      <c r="B106" s="143">
        <v>-4.07</v>
      </c>
      <c r="C106" s="143">
        <v>21.64</v>
      </c>
      <c r="D106" s="143">
        <v>-9.1199999999999992</v>
      </c>
    </row>
    <row r="107" spans="2:4">
      <c r="B107" s="143">
        <v>-0.47</v>
      </c>
      <c r="C107" s="143">
        <v>9.77</v>
      </c>
      <c r="D107" s="143">
        <v>12.13</v>
      </c>
    </row>
    <row r="108" spans="2:4">
      <c r="B108" s="143">
        <v>-2.17</v>
      </c>
      <c r="C108" s="143">
        <v>1.68</v>
      </c>
      <c r="D108" s="143">
        <v>18.02</v>
      </c>
    </row>
    <row r="109" spans="2:4">
      <c r="B109" s="143">
        <v>9.5299999999999994</v>
      </c>
      <c r="C109" s="143">
        <v>-5.67</v>
      </c>
      <c r="D109" s="143">
        <v>0.55000000000000004</v>
      </c>
    </row>
    <row r="110" spans="2:4">
      <c r="B110" s="143">
        <v>-2.0499999999999998</v>
      </c>
      <c r="C110" s="143">
        <v>-13.17</v>
      </c>
      <c r="D110" s="143">
        <v>2.0099999999999998</v>
      </c>
    </row>
    <row r="111" spans="2:4">
      <c r="B111" s="143">
        <v>-0.03</v>
      </c>
      <c r="C111" s="143">
        <v>-17.82</v>
      </c>
      <c r="D111" s="143">
        <v>6.77</v>
      </c>
    </row>
    <row r="112" spans="2:4">
      <c r="B112" s="143">
        <v>0.47</v>
      </c>
      <c r="C112" s="143">
        <v>-1.29</v>
      </c>
      <c r="D112" s="143">
        <v>-3.1</v>
      </c>
    </row>
    <row r="113" spans="2:4">
      <c r="B113" s="143">
        <v>-1.63</v>
      </c>
      <c r="C113" s="143">
        <v>2.52</v>
      </c>
      <c r="D113" s="143">
        <v>-29.19</v>
      </c>
    </row>
    <row r="114" spans="2:4">
      <c r="B114" s="143">
        <v>-6.67</v>
      </c>
      <c r="C114" s="143">
        <v>0.23</v>
      </c>
      <c r="D114" s="143">
        <v>5.84</v>
      </c>
    </row>
    <row r="115" spans="2:4">
      <c r="B115" s="143">
        <v>4.95</v>
      </c>
      <c r="C115" s="143">
        <v>33.479999999999997</v>
      </c>
      <c r="D115" s="143">
        <v>3.74</v>
      </c>
    </row>
    <row r="116" spans="2:4">
      <c r="B116" s="143">
        <v>1.32</v>
      </c>
      <c r="C116" s="143">
        <v>8.86</v>
      </c>
      <c r="D116" s="143">
        <v>8.57</v>
      </c>
    </row>
    <row r="117" spans="2:4">
      <c r="B117" s="143">
        <v>-12</v>
      </c>
      <c r="C117" s="143">
        <v>-17.98</v>
      </c>
      <c r="D117" s="143">
        <v>8.36</v>
      </c>
    </row>
    <row r="118" spans="2:4">
      <c r="B118" s="143">
        <v>19.170000000000002</v>
      </c>
      <c r="C118" s="143">
        <v>-3</v>
      </c>
      <c r="D118" s="143">
        <v>-8.7899999999999991</v>
      </c>
    </row>
    <row r="119" spans="2:4">
      <c r="B119" s="143">
        <v>0.83</v>
      </c>
      <c r="C119" s="143">
        <v>-2.89</v>
      </c>
      <c r="D119" s="143">
        <v>9.17</v>
      </c>
    </row>
    <row r="120" spans="2:4">
      <c r="B120" s="143">
        <v>-12.9</v>
      </c>
      <c r="C120" s="143">
        <v>5.81</v>
      </c>
      <c r="D120" s="143">
        <v>-14.96</v>
      </c>
    </row>
    <row r="121" spans="2:4">
      <c r="B121" s="143">
        <v>5.57</v>
      </c>
      <c r="C121" s="143">
        <v>26.07</v>
      </c>
      <c r="D121" s="143">
        <v>-4.87</v>
      </c>
    </row>
    <row r="122" spans="2:4">
      <c r="B122" s="143">
        <v>-1.38</v>
      </c>
      <c r="C122" s="143">
        <v>2.16</v>
      </c>
      <c r="D122" s="143">
        <v>7.08</v>
      </c>
    </row>
    <row r="123" spans="2:4">
      <c r="B123" s="143">
        <v>-4.7</v>
      </c>
      <c r="C123" s="143">
        <v>-12.91</v>
      </c>
      <c r="D123" s="143">
        <v>-4.5</v>
      </c>
    </row>
    <row r="124" spans="2:4">
      <c r="B124" s="143">
        <v>13.47</v>
      </c>
      <c r="C124" s="143">
        <v>-17.54</v>
      </c>
      <c r="D124" s="143">
        <v>9.09</v>
      </c>
    </row>
    <row r="125" spans="2:4">
      <c r="B125" s="143">
        <v>-2.58</v>
      </c>
      <c r="C125" s="143">
        <v>-16.329999999999998</v>
      </c>
      <c r="D125" s="143">
        <v>0.83</v>
      </c>
    </row>
    <row r="126" spans="2:4">
      <c r="B126" s="143">
        <v>-4.12</v>
      </c>
      <c r="C126" s="143">
        <v>-6.4</v>
      </c>
      <c r="D126" s="143">
        <v>-8.2100000000000009</v>
      </c>
    </row>
    <row r="127" spans="2:4">
      <c r="B127" s="143">
        <v>-1.83</v>
      </c>
      <c r="C127" s="143">
        <v>-2.91</v>
      </c>
      <c r="D127" s="143">
        <v>12.81</v>
      </c>
    </row>
    <row r="128" spans="2:4">
      <c r="B128" s="143">
        <v>-2.82</v>
      </c>
      <c r="C128" s="143">
        <v>7.28</v>
      </c>
      <c r="D128" s="143">
        <v>-0.61</v>
      </c>
    </row>
    <row r="129" spans="2:4">
      <c r="B129" s="143">
        <v>1.7</v>
      </c>
      <c r="C129" s="143">
        <v>-1.84</v>
      </c>
      <c r="D129" s="143">
        <v>-1.24</v>
      </c>
    </row>
    <row r="130" spans="2:4">
      <c r="B130" s="143">
        <v>-3.5</v>
      </c>
      <c r="C130" s="143">
        <v>5.48</v>
      </c>
      <c r="D130" s="143">
        <v>-8.85</v>
      </c>
    </row>
    <row r="131" spans="2:4">
      <c r="B131" s="143">
        <v>5.4</v>
      </c>
      <c r="C131" s="143">
        <v>-10.07</v>
      </c>
      <c r="D131" s="143">
        <v>6.32</v>
      </c>
    </row>
    <row r="132" spans="2:4">
      <c r="B132" s="143">
        <v>-4.88</v>
      </c>
      <c r="C132" s="143">
        <v>5.03</v>
      </c>
      <c r="D132" s="143">
        <v>8.1300000000000008</v>
      </c>
    </row>
    <row r="133" spans="2:4">
      <c r="B133" s="143">
        <v>8.6</v>
      </c>
      <c r="C133" s="143">
        <v>27.21</v>
      </c>
      <c r="D133" s="143">
        <v>-2.34</v>
      </c>
    </row>
    <row r="134" spans="2:4">
      <c r="B134" s="143">
        <v>-9.93</v>
      </c>
      <c r="C134" s="143">
        <v>9.41</v>
      </c>
      <c r="D134" s="143">
        <v>-3.22</v>
      </c>
    </row>
    <row r="135" spans="2:4">
      <c r="B135" s="143">
        <v>-2.1</v>
      </c>
      <c r="C135" s="143">
        <v>-7.89</v>
      </c>
      <c r="D135" s="143">
        <v>-2.61</v>
      </c>
    </row>
    <row r="136" spans="2:4">
      <c r="B136" s="143">
        <v>12.95</v>
      </c>
      <c r="C136" s="143">
        <v>-13.25</v>
      </c>
      <c r="D136" s="143">
        <v>10.29</v>
      </c>
    </row>
    <row r="137" spans="2:4">
      <c r="B137" s="143">
        <v>0.52</v>
      </c>
      <c r="C137" s="143">
        <v>-7.49</v>
      </c>
      <c r="D137" s="143">
        <v>-3.23</v>
      </c>
    </row>
    <row r="138" spans="2:4">
      <c r="B138" s="143">
        <v>-4.4800000000000004</v>
      </c>
      <c r="C138" s="143">
        <v>3.86</v>
      </c>
      <c r="D138" s="143">
        <v>-5.96</v>
      </c>
    </row>
    <row r="139" spans="2:4">
      <c r="B139" s="143">
        <v>-3.72</v>
      </c>
      <c r="C139" s="143">
        <v>0.25</v>
      </c>
      <c r="D139" s="143">
        <v>-10.18</v>
      </c>
    </row>
    <row r="140" spans="2:4">
      <c r="B140" s="143">
        <v>-0.37</v>
      </c>
      <c r="C140" s="143">
        <v>1.1399999999999999</v>
      </c>
      <c r="D140" s="143">
        <v>-0.67</v>
      </c>
    </row>
    <row r="141" spans="2:4">
      <c r="B141" s="143">
        <v>4.7</v>
      </c>
      <c r="C141" s="143">
        <v>20.309999999999999</v>
      </c>
      <c r="D141" s="143">
        <v>-1.55</v>
      </c>
    </row>
    <row r="142" spans="2:4">
      <c r="B142" s="143">
        <v>-2.08</v>
      </c>
      <c r="C142" s="143">
        <v>4.2699999999999996</v>
      </c>
      <c r="D142" s="143">
        <v>0.05</v>
      </c>
    </row>
    <row r="143" spans="2:4">
      <c r="B143" s="143">
        <v>-5.52</v>
      </c>
      <c r="C143" s="143">
        <v>-1.64</v>
      </c>
      <c r="D143" s="143">
        <v>5.46</v>
      </c>
    </row>
    <row r="144" spans="2:4">
      <c r="B144" s="143">
        <v>11.45</v>
      </c>
      <c r="C144" s="143">
        <v>-0.76</v>
      </c>
      <c r="D144" s="143">
        <v>4.7300000000000004</v>
      </c>
    </row>
    <row r="145" spans="2:4">
      <c r="B145" s="143">
        <v>-3.05</v>
      </c>
      <c r="C145" s="143">
        <v>-18.079999999999998</v>
      </c>
      <c r="D145" s="143">
        <v>5.99</v>
      </c>
    </row>
    <row r="146" spans="2:4">
      <c r="B146" s="143">
        <v>-2.1800000000000002</v>
      </c>
      <c r="C146" s="143">
        <v>-0.61</v>
      </c>
      <c r="D146" s="143">
        <v>7.22</v>
      </c>
    </row>
    <row r="147" spans="2:4">
      <c r="B147" s="143">
        <v>5.93</v>
      </c>
      <c r="C147" s="143">
        <v>-0.7</v>
      </c>
      <c r="D147" s="143">
        <v>-0.13</v>
      </c>
    </row>
    <row r="148" spans="2:4">
      <c r="B148" s="143">
        <v>-11.47</v>
      </c>
      <c r="C148" s="143">
        <v>-8.3800000000000008</v>
      </c>
      <c r="D148" s="143">
        <v>6.1</v>
      </c>
    </row>
    <row r="149" spans="2:4">
      <c r="B149" s="143">
        <v>5.18</v>
      </c>
      <c r="C149" s="143">
        <v>-3.72</v>
      </c>
      <c r="D149" s="143">
        <v>-21.6</v>
      </c>
    </row>
    <row r="150" spans="2:4">
      <c r="B150" s="143">
        <v>2.4500000000000002</v>
      </c>
      <c r="C150" s="143">
        <v>9.52</v>
      </c>
      <c r="D150" s="143">
        <v>-24.36</v>
      </c>
    </row>
    <row r="151" spans="2:4">
      <c r="B151" s="143">
        <v>-4.0199999999999996</v>
      </c>
      <c r="C151" s="143">
        <v>12.96</v>
      </c>
      <c r="D151" s="143">
        <v>0.28999999999999998</v>
      </c>
    </row>
    <row r="152" spans="2:4">
      <c r="B152" s="143">
        <v>-3.12</v>
      </c>
      <c r="C152" s="143">
        <v>9.89</v>
      </c>
      <c r="D152" s="143">
        <v>12.73</v>
      </c>
    </row>
    <row r="153" spans="2:4">
      <c r="B153" s="143">
        <v>4.22</v>
      </c>
      <c r="C153" s="143">
        <v>7.84</v>
      </c>
      <c r="D153" s="143">
        <v>16.71</v>
      </c>
    </row>
    <row r="154" spans="2:4">
      <c r="B154" s="143">
        <v>2.2999999999999998</v>
      </c>
      <c r="C154" s="143">
        <v>-1.81</v>
      </c>
      <c r="D154" s="143">
        <v>2.1800000000000002</v>
      </c>
    </row>
    <row r="155" spans="2:4">
      <c r="B155" s="143">
        <v>-0.63</v>
      </c>
      <c r="C155" s="143">
        <v>-7.89</v>
      </c>
      <c r="D155" s="143">
        <v>15.23</v>
      </c>
    </row>
    <row r="156" spans="2:4">
      <c r="B156" s="143">
        <v>2.78</v>
      </c>
      <c r="C156" s="143">
        <v>-8.27</v>
      </c>
      <c r="D156" s="143">
        <v>-13.36</v>
      </c>
    </row>
    <row r="157" spans="2:4">
      <c r="B157" s="143">
        <v>-0.62</v>
      </c>
      <c r="C157" s="143">
        <v>-5.29</v>
      </c>
      <c r="D157" s="143">
        <v>-21.3</v>
      </c>
    </row>
    <row r="158" spans="2:4">
      <c r="B158" s="143">
        <v>-2.1800000000000002</v>
      </c>
      <c r="C158" s="143">
        <v>-6.73</v>
      </c>
      <c r="D158" s="143">
        <v>13.03</v>
      </c>
    </row>
    <row r="159" spans="2:4">
      <c r="B159" s="143">
        <v>-1.37</v>
      </c>
      <c r="C159" s="143">
        <v>-10.220000000000001</v>
      </c>
      <c r="D159" s="143">
        <v>5.55</v>
      </c>
    </row>
    <row r="160" spans="2:4">
      <c r="B160" s="143">
        <v>0.85</v>
      </c>
      <c r="C160" s="143">
        <v>-5.29</v>
      </c>
      <c r="D160" s="143">
        <v>-5.15</v>
      </c>
    </row>
    <row r="161" spans="2:4">
      <c r="B161" s="143">
        <v>-0.22</v>
      </c>
      <c r="C161" s="143">
        <v>-6.75</v>
      </c>
      <c r="D161" s="143">
        <v>4.37</v>
      </c>
    </row>
    <row r="162" spans="2:4">
      <c r="B162" s="143">
        <v>-3.42</v>
      </c>
      <c r="C162" s="143">
        <v>5.31</v>
      </c>
      <c r="D162" s="143">
        <v>0.28999999999999998</v>
      </c>
    </row>
    <row r="163" spans="2:4">
      <c r="B163" s="143">
        <v>2.5499999999999998</v>
      </c>
      <c r="C163" s="143">
        <v>17.79</v>
      </c>
      <c r="D163" s="143">
        <v>0.55000000000000004</v>
      </c>
    </row>
    <row r="164" spans="2:4">
      <c r="B164" s="143">
        <v>-3.98</v>
      </c>
      <c r="C164" s="143">
        <v>23.47</v>
      </c>
      <c r="D164" s="143">
        <v>-3.28</v>
      </c>
    </row>
    <row r="165" spans="2:4">
      <c r="B165" s="143">
        <v>0.27</v>
      </c>
      <c r="C165" s="143">
        <v>7.55</v>
      </c>
      <c r="D165" s="143">
        <v>-4.8</v>
      </c>
    </row>
    <row r="166" spans="2:4">
      <c r="B166" s="143">
        <v>2.0299999999999998</v>
      </c>
      <c r="C166" s="143">
        <v>-6.37</v>
      </c>
      <c r="D166" s="143">
        <v>1.71</v>
      </c>
    </row>
    <row r="167" spans="2:4">
      <c r="B167" s="143">
        <v>7.05</v>
      </c>
      <c r="C167" s="143">
        <v>-18.54</v>
      </c>
      <c r="D167" s="143">
        <v>-1.29</v>
      </c>
    </row>
    <row r="168" spans="2:4">
      <c r="B168" s="143">
        <v>-0.43</v>
      </c>
      <c r="C168" s="143">
        <v>-15.33</v>
      </c>
      <c r="D168" s="143">
        <v>6.73</v>
      </c>
    </row>
    <row r="169" spans="2:4">
      <c r="B169" s="143">
        <v>-0.17</v>
      </c>
      <c r="C169" s="143">
        <v>-1.56</v>
      </c>
      <c r="D169" s="143">
        <v>1.1200000000000001</v>
      </c>
    </row>
    <row r="170" spans="2:4">
      <c r="B170" s="143">
        <v>-6.02</v>
      </c>
      <c r="C170" s="143">
        <v>-5.83</v>
      </c>
      <c r="D170" s="143">
        <v>-2.0099999999999998</v>
      </c>
    </row>
    <row r="171" spans="2:4">
      <c r="B171" s="143">
        <v>-2.63</v>
      </c>
      <c r="C171" s="143">
        <v>-3.63</v>
      </c>
      <c r="D171" s="143">
        <v>-2.2599999999999998</v>
      </c>
    </row>
    <row r="172" spans="2:4">
      <c r="B172" s="143">
        <v>5.98</v>
      </c>
      <c r="C172" s="143">
        <v>30.86</v>
      </c>
      <c r="D172" s="143">
        <v>7.37</v>
      </c>
    </row>
    <row r="173" spans="2:4">
      <c r="B173" s="143">
        <v>-2.35</v>
      </c>
      <c r="C173" s="143">
        <v>11.73</v>
      </c>
      <c r="D173" s="143">
        <v>4.0599999999999996</v>
      </c>
    </row>
    <row r="174" spans="2:4">
      <c r="B174" s="143">
        <v>-11.48</v>
      </c>
      <c r="C174" s="143">
        <v>-1.19</v>
      </c>
      <c r="D174" s="143">
        <v>-2.88</v>
      </c>
    </row>
    <row r="175" spans="2:4">
      <c r="B175" s="143">
        <v>18.05</v>
      </c>
      <c r="C175" s="143">
        <v>-8.14</v>
      </c>
      <c r="D175" s="143">
        <v>-13.69</v>
      </c>
    </row>
    <row r="176" spans="2:4">
      <c r="B176" s="143">
        <v>-1.23</v>
      </c>
      <c r="C176" s="143">
        <v>0.28999999999999998</v>
      </c>
      <c r="D176" s="143">
        <v>-2.0099999999999998</v>
      </c>
    </row>
    <row r="177" spans="2:4">
      <c r="B177" s="143">
        <v>-1.88</v>
      </c>
      <c r="C177" s="143">
        <v>5.08</v>
      </c>
      <c r="D177" s="143">
        <v>-0.97</v>
      </c>
    </row>
    <row r="178" spans="2:4">
      <c r="B178" s="143">
        <v>-4.9000000000000004</v>
      </c>
      <c r="C178" s="143">
        <v>-5.09</v>
      </c>
      <c r="D178" s="143">
        <v>8.3000000000000007</v>
      </c>
    </row>
    <row r="179" spans="2:4">
      <c r="B179" s="143">
        <v>2.02</v>
      </c>
      <c r="C179" s="143">
        <v>-12.61</v>
      </c>
      <c r="D179" s="143">
        <v>4.79</v>
      </c>
    </row>
    <row r="180" spans="2:4">
      <c r="B180" s="143">
        <v>3.33</v>
      </c>
      <c r="C180" s="143">
        <v>-16.989999999999998</v>
      </c>
      <c r="D180" s="143">
        <v>0.28000000000000003</v>
      </c>
    </row>
    <row r="181" spans="2:4">
      <c r="B181" s="143">
        <v>-0.56999999999999995</v>
      </c>
      <c r="C181" s="143">
        <v>-1.74</v>
      </c>
      <c r="D181" s="143">
        <v>-12.49</v>
      </c>
    </row>
    <row r="182" spans="2:4">
      <c r="B182" s="143">
        <v>-1.32</v>
      </c>
      <c r="C182" s="143">
        <v>24.82</v>
      </c>
      <c r="D182" s="143">
        <v>4.54</v>
      </c>
    </row>
    <row r="183" spans="2:4">
      <c r="B183" s="143">
        <v>-6.27</v>
      </c>
      <c r="C183" s="143">
        <v>1.83</v>
      </c>
      <c r="D183" s="143">
        <v>9</v>
      </c>
    </row>
    <row r="184" spans="2:4">
      <c r="B184" s="143">
        <v>-4.07</v>
      </c>
      <c r="C184" s="143">
        <v>-1.38</v>
      </c>
      <c r="D184" s="143">
        <v>5.42</v>
      </c>
    </row>
    <row r="185" spans="2:4">
      <c r="B185" s="143">
        <v>16.52</v>
      </c>
      <c r="C185" s="143">
        <v>-4.51</v>
      </c>
      <c r="D185" s="143">
        <v>2.13</v>
      </c>
    </row>
    <row r="186" spans="2:4">
      <c r="B186" s="143">
        <v>-7.2</v>
      </c>
      <c r="C186" s="143">
        <v>3.28</v>
      </c>
      <c r="D186" s="143">
        <v>-10.5</v>
      </c>
    </row>
    <row r="187" spans="2:4">
      <c r="B187" s="143">
        <v>7.0000000000000007E-2</v>
      </c>
      <c r="C187" s="143">
        <v>-4.71</v>
      </c>
      <c r="D187" s="143">
        <v>5.4</v>
      </c>
    </row>
    <row r="188" spans="2:4">
      <c r="B188" s="143">
        <v>-3.2</v>
      </c>
      <c r="C188" s="143">
        <v>3.05</v>
      </c>
      <c r="D188" s="143">
        <v>-12.17</v>
      </c>
    </row>
    <row r="189" spans="2:4">
      <c r="B189" s="143">
        <v>6.07</v>
      </c>
      <c r="C189" s="143">
        <v>-2.71</v>
      </c>
      <c r="D189" s="143">
        <v>-8.18</v>
      </c>
    </row>
    <row r="190" spans="2:4">
      <c r="B190" s="143">
        <v>-6.08</v>
      </c>
      <c r="C190" s="143">
        <v>1.56</v>
      </c>
      <c r="D190" s="143">
        <v>-0.24</v>
      </c>
    </row>
    <row r="191" spans="2:4">
      <c r="B191" s="143">
        <v>5.0199999999999996</v>
      </c>
      <c r="C191" s="143">
        <v>7.5</v>
      </c>
      <c r="D191" s="143">
        <v>10.97</v>
      </c>
    </row>
    <row r="192" spans="2:4">
      <c r="B192" s="143">
        <v>-3.18</v>
      </c>
      <c r="C192" s="143">
        <v>7.44</v>
      </c>
      <c r="D192" s="143">
        <v>-16.11</v>
      </c>
    </row>
    <row r="193" spans="2:4">
      <c r="B193" s="143">
        <v>-0.7</v>
      </c>
      <c r="C193" s="143">
        <v>-6.33</v>
      </c>
      <c r="D193" s="143">
        <v>-11.92</v>
      </c>
    </row>
    <row r="194" spans="2:4">
      <c r="B194" s="143">
        <v>1.68</v>
      </c>
      <c r="C194" s="143">
        <v>-10.27</v>
      </c>
      <c r="D194" s="143">
        <v>1.82</v>
      </c>
    </row>
    <row r="195" spans="2:4">
      <c r="B195" s="143">
        <v>4.95</v>
      </c>
      <c r="C195" s="143">
        <v>4.51</v>
      </c>
    </row>
    <row r="196" spans="2:4">
      <c r="B196" s="143">
        <v>-3.15</v>
      </c>
      <c r="C196" s="143">
        <v>4.09</v>
      </c>
    </row>
    <row r="197" spans="2:4">
      <c r="B197" s="143">
        <v>-5.85</v>
      </c>
      <c r="C197" s="143">
        <v>2.66</v>
      </c>
    </row>
    <row r="198" spans="2:4">
      <c r="B198" s="143">
        <v>4.45</v>
      </c>
      <c r="C198" s="143">
        <v>-7.27</v>
      </c>
    </row>
    <row r="199" spans="2:4">
      <c r="B199" s="143">
        <v>0.22</v>
      </c>
      <c r="C199" s="143">
        <v>-15.75</v>
      </c>
    </row>
    <row r="200" spans="2:4">
      <c r="B200" s="143">
        <v>2.72</v>
      </c>
      <c r="C200" s="143">
        <v>6.4</v>
      </c>
    </row>
    <row r="201" spans="2:4">
      <c r="B201" s="143">
        <v>-0.82</v>
      </c>
      <c r="C201" s="143">
        <v>9.43</v>
      </c>
    </row>
    <row r="202" spans="2:4">
      <c r="B202" s="143">
        <v>-9.75</v>
      </c>
      <c r="C202" s="143">
        <v>-0.65</v>
      </c>
    </row>
    <row r="203" spans="2:4">
      <c r="B203" s="143">
        <v>6.15</v>
      </c>
      <c r="C203" s="143">
        <v>4.01</v>
      </c>
    </row>
    <row r="204" spans="2:4">
      <c r="B204" s="143">
        <v>5.0199999999999996</v>
      </c>
      <c r="C204" s="143">
        <v>1.85</v>
      </c>
    </row>
    <row r="205" spans="2:4">
      <c r="B205" s="143">
        <v>-5.17</v>
      </c>
      <c r="C205" s="143">
        <v>7.57</v>
      </c>
    </row>
    <row r="206" spans="2:4">
      <c r="B206" s="143">
        <v>1.33</v>
      </c>
      <c r="C206" s="143">
        <v>-11.95</v>
      </c>
    </row>
    <row r="207" spans="2:4">
      <c r="B207" s="143">
        <v>-1.72</v>
      </c>
      <c r="C207" s="143">
        <v>-15.61</v>
      </c>
    </row>
    <row r="208" spans="2:4">
      <c r="B208" s="143">
        <v>8.07</v>
      </c>
      <c r="C208" s="143">
        <v>2.4700000000000002</v>
      </c>
    </row>
    <row r="209" spans="2:3">
      <c r="B209" s="143">
        <v>-5.42</v>
      </c>
      <c r="C209" s="143">
        <v>-0.66</v>
      </c>
    </row>
    <row r="210" spans="2:3">
      <c r="B210" s="143">
        <v>-6.95</v>
      </c>
      <c r="C210" s="143">
        <v>12.34</v>
      </c>
    </row>
    <row r="211" spans="2:3">
      <c r="B211" s="143">
        <v>6.87</v>
      </c>
      <c r="C211" s="143">
        <v>3.26</v>
      </c>
    </row>
    <row r="212" spans="2:3">
      <c r="B212" s="143">
        <v>-5.17</v>
      </c>
      <c r="C212" s="143">
        <v>-1.85</v>
      </c>
    </row>
    <row r="213" spans="2:3">
      <c r="B213" s="143">
        <v>7</v>
      </c>
      <c r="C213" s="143">
        <v>3.88</v>
      </c>
    </row>
    <row r="214" spans="2:3">
      <c r="B214" s="143">
        <v>-1.37</v>
      </c>
      <c r="C214" s="143">
        <v>3.08</v>
      </c>
    </row>
    <row r="215" spans="2:3">
      <c r="B215" s="143">
        <v>-3.15</v>
      </c>
      <c r="C215" s="143">
        <v>-5.42</v>
      </c>
    </row>
    <row r="216" spans="2:3">
      <c r="B216" s="143">
        <v>2.0299999999999998</v>
      </c>
      <c r="C216" s="143">
        <v>-6.44</v>
      </c>
    </row>
    <row r="217" spans="2:3">
      <c r="B217" s="143">
        <v>2.87</v>
      </c>
      <c r="C217" s="143">
        <v>-1.02</v>
      </c>
    </row>
    <row r="218" spans="2:3">
      <c r="B218" s="143">
        <v>-2.48</v>
      </c>
      <c r="C218" s="143">
        <v>-2.1</v>
      </c>
    </row>
    <row r="219" spans="2:3">
      <c r="B219" s="143">
        <v>-2.4500000000000002</v>
      </c>
      <c r="C219" s="143">
        <v>1.34</v>
      </c>
    </row>
    <row r="220" spans="2:3">
      <c r="B220" s="143">
        <v>1.45</v>
      </c>
      <c r="C220" s="143">
        <v>-8.94</v>
      </c>
    </row>
    <row r="221" spans="2:3">
      <c r="B221" s="143">
        <v>-1.23</v>
      </c>
      <c r="C221" s="143">
        <v>-8.2100000000000009</v>
      </c>
    </row>
    <row r="222" spans="2:3">
      <c r="B222" s="143">
        <v>4.45</v>
      </c>
      <c r="C222" s="143">
        <v>13.2</v>
      </c>
    </row>
    <row r="223" spans="2:3">
      <c r="B223" s="143">
        <v>-4.22</v>
      </c>
      <c r="C223" s="143">
        <v>2.89</v>
      </c>
    </row>
    <row r="224" spans="2:3">
      <c r="B224" s="143">
        <v>-6.88</v>
      </c>
      <c r="C224" s="143">
        <v>-3.77</v>
      </c>
    </row>
    <row r="225" spans="2:3">
      <c r="B225" s="143">
        <v>10.98</v>
      </c>
      <c r="C225" s="143">
        <v>7.52</v>
      </c>
    </row>
    <row r="226" spans="2:3">
      <c r="B226" s="143">
        <v>-0.75</v>
      </c>
      <c r="C226" s="143">
        <v>10.82</v>
      </c>
    </row>
    <row r="227" spans="2:3">
      <c r="B227" s="143">
        <v>-6.27</v>
      </c>
      <c r="C227" s="143">
        <v>1.72</v>
      </c>
    </row>
    <row r="228" spans="2:3">
      <c r="B228" s="143">
        <v>2.57</v>
      </c>
      <c r="C228" s="143">
        <v>-6.38</v>
      </c>
    </row>
    <row r="229" spans="2:3">
      <c r="B229" s="143">
        <v>5.05</v>
      </c>
      <c r="C229" s="143">
        <v>-8.39</v>
      </c>
    </row>
    <row r="230" spans="2:3">
      <c r="B230" s="143">
        <v>-0.75</v>
      </c>
      <c r="C230" s="143">
        <v>-0.72</v>
      </c>
    </row>
    <row r="231" spans="2:3">
      <c r="B231" s="143">
        <v>-2.2799999999999998</v>
      </c>
      <c r="C231" s="143">
        <v>0.64</v>
      </c>
    </row>
    <row r="232" spans="2:3">
      <c r="B232" s="143">
        <v>-2.5299999999999998</v>
      </c>
      <c r="C232" s="143">
        <v>4.29</v>
      </c>
    </row>
    <row r="233" spans="2:3">
      <c r="B233" s="143">
        <v>2.23</v>
      </c>
      <c r="C233" s="143">
        <v>3.84</v>
      </c>
    </row>
    <row r="234" spans="2:3">
      <c r="B234" s="143">
        <v>-1.02</v>
      </c>
      <c r="C234" s="143">
        <v>-5.38</v>
      </c>
    </row>
    <row r="235" spans="2:3">
      <c r="B235" s="143">
        <v>0.72</v>
      </c>
      <c r="C235" s="143">
        <v>-3.66</v>
      </c>
    </row>
    <row r="236" spans="2:3">
      <c r="B236" s="143">
        <v>2.27</v>
      </c>
      <c r="C236" s="143">
        <v>-7.39</v>
      </c>
    </row>
    <row r="237" spans="2:3">
      <c r="B237" s="143">
        <v>-2.5299999999999998</v>
      </c>
      <c r="C237" s="143">
        <v>1.97</v>
      </c>
    </row>
    <row r="238" spans="2:3">
      <c r="B238" s="143">
        <v>1.63</v>
      </c>
      <c r="C238" s="143">
        <v>19.46</v>
      </c>
    </row>
    <row r="239" spans="2:3">
      <c r="B239" s="143">
        <v>-4.33</v>
      </c>
      <c r="C239" s="143">
        <v>-3.3</v>
      </c>
    </row>
    <row r="240" spans="2:3">
      <c r="B240" s="143">
        <v>-2.33</v>
      </c>
      <c r="C240" s="143">
        <v>0.12</v>
      </c>
    </row>
    <row r="241" spans="2:3">
      <c r="B241" s="143">
        <v>13.38</v>
      </c>
      <c r="C241" s="143">
        <v>1.22</v>
      </c>
    </row>
    <row r="242" spans="2:3">
      <c r="B242" s="143">
        <v>-9.4700000000000006</v>
      </c>
      <c r="C242" s="143">
        <v>-6.89</v>
      </c>
    </row>
    <row r="243" spans="2:3">
      <c r="B243" s="143">
        <v>0.97</v>
      </c>
      <c r="C243" s="143">
        <v>-9.07</v>
      </c>
    </row>
    <row r="244" spans="2:3">
      <c r="B244" s="143">
        <v>3.8</v>
      </c>
      <c r="C244" s="143">
        <v>13.11</v>
      </c>
    </row>
    <row r="245" spans="2:3">
      <c r="B245" s="143">
        <v>-1.4</v>
      </c>
      <c r="C245" s="143">
        <v>4.84</v>
      </c>
    </row>
    <row r="246" spans="2:3">
      <c r="B246" s="143">
        <v>-8.93</v>
      </c>
      <c r="C246" s="143">
        <v>-5.93</v>
      </c>
    </row>
    <row r="247" spans="2:3">
      <c r="B247" s="143">
        <v>10.07</v>
      </c>
      <c r="C247" s="143">
        <v>-6.22</v>
      </c>
    </row>
    <row r="248" spans="2:3">
      <c r="B248" s="143">
        <v>0.5</v>
      </c>
      <c r="C248" s="143">
        <v>-9.34</v>
      </c>
    </row>
    <row r="249" spans="2:3">
      <c r="B249" s="143">
        <v>-3.73</v>
      </c>
      <c r="C249" s="143">
        <v>-2.06</v>
      </c>
    </row>
    <row r="250" spans="2:3">
      <c r="B250" s="143">
        <v>0.85</v>
      </c>
      <c r="C250" s="143">
        <v>8.16</v>
      </c>
    </row>
    <row r="251" spans="2:3">
      <c r="B251" s="143">
        <v>-2.82</v>
      </c>
      <c r="C251" s="143">
        <v>4.33</v>
      </c>
    </row>
    <row r="252" spans="2:3">
      <c r="B252" s="143">
        <v>-1.37</v>
      </c>
      <c r="C252" s="143">
        <v>0.36</v>
      </c>
    </row>
    <row r="253" spans="2:3">
      <c r="B253" s="143">
        <v>4.68</v>
      </c>
      <c r="C253" s="143">
        <v>2.99</v>
      </c>
    </row>
    <row r="254" spans="2:3">
      <c r="B254" s="143">
        <v>-0.1</v>
      </c>
      <c r="C254" s="143">
        <v>4.46</v>
      </c>
    </row>
    <row r="255" spans="2:3">
      <c r="B255" s="143">
        <v>-2.23</v>
      </c>
      <c r="C255" s="143">
        <v>-5.1100000000000003</v>
      </c>
    </row>
    <row r="256" spans="2:3">
      <c r="B256" s="143">
        <v>0.75</v>
      </c>
      <c r="C256" s="143">
        <v>1.88</v>
      </c>
    </row>
    <row r="257" spans="2:3">
      <c r="B257" s="143">
        <v>3.95</v>
      </c>
      <c r="C257" s="143">
        <v>1.49</v>
      </c>
    </row>
    <row r="258" spans="2:3">
      <c r="B258" s="143">
        <v>-5.03</v>
      </c>
      <c r="C258" s="143">
        <v>-1.74</v>
      </c>
    </row>
    <row r="259" spans="2:3">
      <c r="B259" s="143">
        <v>1.9</v>
      </c>
      <c r="C259" s="143">
        <v>1.94</v>
      </c>
    </row>
    <row r="260" spans="2:3">
      <c r="B260" s="143">
        <v>0.68</v>
      </c>
      <c r="C260" s="143">
        <v>-15.07</v>
      </c>
    </row>
    <row r="261" spans="2:3">
      <c r="B261" s="143">
        <v>-2.15</v>
      </c>
      <c r="C261" s="143">
        <v>-1.0900000000000001</v>
      </c>
    </row>
    <row r="262" spans="2:3">
      <c r="B262" s="143">
        <v>6.6</v>
      </c>
      <c r="C262" s="143">
        <v>12.52</v>
      </c>
    </row>
    <row r="263" spans="2:3">
      <c r="B263" s="143">
        <v>-9.52</v>
      </c>
      <c r="C263" s="143">
        <v>11.57</v>
      </c>
    </row>
    <row r="264" spans="2:3">
      <c r="B264" s="143">
        <v>0.45</v>
      </c>
      <c r="C264" s="143">
        <v>9.9600000000000009</v>
      </c>
    </row>
    <row r="265" spans="2:3">
      <c r="B265" s="143">
        <v>4.53</v>
      </c>
      <c r="C265" s="143">
        <v>-9.58</v>
      </c>
    </row>
    <row r="266" spans="2:3">
      <c r="B266" s="143">
        <v>-0.17</v>
      </c>
      <c r="C266" s="143">
        <v>-19.420000000000002</v>
      </c>
    </row>
    <row r="267" spans="2:3">
      <c r="B267" s="143">
        <v>4.97</v>
      </c>
      <c r="C267" s="143">
        <v>-11.22</v>
      </c>
    </row>
    <row r="268" spans="2:3">
      <c r="B268" s="143">
        <v>-2.42</v>
      </c>
      <c r="C268" s="143">
        <v>5.89</v>
      </c>
    </row>
    <row r="269" spans="2:3">
      <c r="B269" s="143">
        <v>-5.22</v>
      </c>
      <c r="C269" s="143">
        <v>17.59</v>
      </c>
    </row>
    <row r="270" spans="2:3">
      <c r="B270" s="143">
        <v>-2.68</v>
      </c>
      <c r="C270" s="143">
        <v>5.03</v>
      </c>
    </row>
    <row r="271" spans="2:3">
      <c r="B271" s="143">
        <v>0.93</v>
      </c>
      <c r="C271" s="143">
        <v>-7.46</v>
      </c>
    </row>
    <row r="272" spans="2:3">
      <c r="B272" s="143">
        <v>6.97</v>
      </c>
      <c r="C272" s="143">
        <v>-19.760000000000002</v>
      </c>
    </row>
    <row r="273" spans="2:3">
      <c r="B273" s="143">
        <v>0.25</v>
      </c>
      <c r="C273" s="143">
        <v>-0.34</v>
      </c>
    </row>
    <row r="274" spans="2:3">
      <c r="B274" s="143">
        <v>-0.03</v>
      </c>
      <c r="C274" s="143">
        <v>12.02</v>
      </c>
    </row>
    <row r="275" spans="2:3">
      <c r="B275" s="143">
        <v>-10.63</v>
      </c>
      <c r="C275" s="143">
        <v>-7.47</v>
      </c>
    </row>
    <row r="276" spans="2:3">
      <c r="B276" s="143">
        <v>2.77</v>
      </c>
      <c r="C276" s="143">
        <v>-5.89</v>
      </c>
    </row>
    <row r="277" spans="2:3">
      <c r="B277" s="143">
        <v>10.119999999999999</v>
      </c>
      <c r="C277" s="143">
        <v>7.37</v>
      </c>
    </row>
    <row r="278" spans="2:3">
      <c r="B278" s="143">
        <v>-7.4</v>
      </c>
      <c r="C278" s="143">
        <v>7.51</v>
      </c>
    </row>
    <row r="279" spans="2:3">
      <c r="B279" s="143">
        <v>-3.55</v>
      </c>
      <c r="C279" s="143">
        <v>11.46</v>
      </c>
    </row>
    <row r="280" spans="2:3">
      <c r="B280" s="143">
        <v>5.28</v>
      </c>
      <c r="C280" s="143">
        <v>10.88</v>
      </c>
    </row>
    <row r="281" spans="2:3">
      <c r="B281" s="143">
        <v>-1.33</v>
      </c>
      <c r="C281" s="143">
        <v>-7.25</v>
      </c>
    </row>
    <row r="282" spans="2:3">
      <c r="B282" s="143">
        <v>1.42</v>
      </c>
      <c r="C282" s="143">
        <v>-6.52</v>
      </c>
    </row>
    <row r="283" spans="2:3">
      <c r="B283" s="143">
        <v>6.42</v>
      </c>
      <c r="C283" s="143">
        <v>11.94</v>
      </c>
    </row>
    <row r="284" spans="2:3">
      <c r="B284" s="143">
        <v>-5.53</v>
      </c>
      <c r="C284" s="143">
        <v>0.72</v>
      </c>
    </row>
    <row r="285" spans="2:3">
      <c r="B285" s="143">
        <v>-6</v>
      </c>
      <c r="C285" s="143">
        <v>-6.94</v>
      </c>
    </row>
    <row r="286" spans="2:3">
      <c r="B286" s="143">
        <v>9.8800000000000008</v>
      </c>
      <c r="C286" s="143">
        <v>-12.79</v>
      </c>
    </row>
    <row r="287" spans="2:3">
      <c r="B287" s="143">
        <v>-1.48</v>
      </c>
      <c r="C287" s="143">
        <v>-12.68</v>
      </c>
    </row>
    <row r="288" spans="2:3">
      <c r="B288" s="143">
        <v>-1.87</v>
      </c>
      <c r="C288" s="143">
        <v>-9.52</v>
      </c>
    </row>
    <row r="289" spans="2:3">
      <c r="B289" s="143">
        <v>-2.3199999999999998</v>
      </c>
      <c r="C289" s="143">
        <v>-3.86</v>
      </c>
    </row>
    <row r="290" spans="2:3">
      <c r="B290" s="143">
        <v>-0.63</v>
      </c>
      <c r="C290" s="143">
        <v>9.33</v>
      </c>
    </row>
    <row r="291" spans="2:3">
      <c r="B291" s="143">
        <v>-1.1200000000000001</v>
      </c>
      <c r="C291" s="143">
        <v>13.9</v>
      </c>
    </row>
    <row r="292" spans="2:3">
      <c r="B292" s="143">
        <v>-2.2799999999999998</v>
      </c>
      <c r="C292" s="143">
        <v>17.23</v>
      </c>
    </row>
    <row r="293" spans="2:3">
      <c r="B293" s="143">
        <v>2.83</v>
      </c>
      <c r="C293" s="143">
        <v>8.31</v>
      </c>
    </row>
    <row r="294" spans="2:3">
      <c r="B294" s="143">
        <v>0.42</v>
      </c>
      <c r="C294" s="143">
        <v>-9.06</v>
      </c>
    </row>
    <row r="295" spans="2:3">
      <c r="B295" s="143">
        <v>3.92</v>
      </c>
      <c r="C295" s="143">
        <v>-10.69</v>
      </c>
    </row>
    <row r="296" spans="2:3">
      <c r="B296" s="143">
        <v>3.1</v>
      </c>
      <c r="C296" s="143">
        <v>-6.94</v>
      </c>
    </row>
    <row r="297" spans="2:3">
      <c r="B297" s="143">
        <v>-4.3</v>
      </c>
      <c r="C297" s="143">
        <v>4.3600000000000003</v>
      </c>
    </row>
    <row r="298" spans="2:3">
      <c r="B298" s="143">
        <v>-1.88</v>
      </c>
      <c r="C298" s="143">
        <v>7.55</v>
      </c>
    </row>
    <row r="299" spans="2:3">
      <c r="B299" s="143">
        <v>-2.2000000000000002</v>
      </c>
      <c r="C299" s="143">
        <v>-0.73</v>
      </c>
    </row>
    <row r="300" spans="2:3">
      <c r="B300" s="143">
        <v>2.97</v>
      </c>
      <c r="C300" s="143">
        <v>8.99</v>
      </c>
    </row>
    <row r="301" spans="2:3">
      <c r="B301" s="143">
        <v>3.65</v>
      </c>
      <c r="C301" s="143">
        <v>4.97</v>
      </c>
    </row>
    <row r="302" spans="2:3">
      <c r="B302" s="143">
        <v>-6.48</v>
      </c>
      <c r="C302" s="143">
        <v>-9.56</v>
      </c>
    </row>
    <row r="303" spans="2:3">
      <c r="B303" s="143">
        <v>4.0999999999999996</v>
      </c>
      <c r="C303" s="143">
        <v>-21.99</v>
      </c>
    </row>
    <row r="304" spans="2:3">
      <c r="B304" s="143">
        <v>3.43</v>
      </c>
      <c r="C304" s="143">
        <v>-12.36</v>
      </c>
    </row>
    <row r="305" spans="2:3">
      <c r="B305" s="143">
        <v>-0.85</v>
      </c>
      <c r="C305" s="143">
        <v>4.8600000000000003</v>
      </c>
    </row>
    <row r="306" spans="2:3">
      <c r="B306" s="143">
        <v>-7.08</v>
      </c>
      <c r="C306" s="143">
        <v>17.2</v>
      </c>
    </row>
    <row r="307" spans="2:3">
      <c r="B307" s="143">
        <v>-1.88</v>
      </c>
      <c r="C307" s="143">
        <v>19.59</v>
      </c>
    </row>
    <row r="308" spans="2:3">
      <c r="B308" s="143">
        <v>1.57</v>
      </c>
      <c r="C308" s="143">
        <v>-2.82</v>
      </c>
    </row>
    <row r="309" spans="2:3">
      <c r="B309" s="143">
        <v>2.17</v>
      </c>
      <c r="C309" s="143">
        <v>-15.32</v>
      </c>
    </row>
    <row r="310" spans="2:3">
      <c r="B310" s="143">
        <v>7.48</v>
      </c>
      <c r="C310" s="143">
        <v>-20.94</v>
      </c>
    </row>
    <row r="311" spans="2:3">
      <c r="B311" s="143">
        <v>-3.15</v>
      </c>
      <c r="C311" s="143">
        <v>-6.37</v>
      </c>
    </row>
    <row r="312" spans="2:3">
      <c r="B312" s="143">
        <v>-2.1800000000000002</v>
      </c>
      <c r="C312" s="143">
        <v>4.58</v>
      </c>
    </row>
    <row r="313" spans="2:3">
      <c r="B313" s="143">
        <v>-6.42</v>
      </c>
      <c r="C313" s="143">
        <v>11.3</v>
      </c>
    </row>
    <row r="314" spans="2:3">
      <c r="B314" s="143">
        <v>2.4300000000000002</v>
      </c>
      <c r="C314" s="143">
        <v>24.08</v>
      </c>
    </row>
    <row r="315" spans="2:3">
      <c r="B315" s="143">
        <v>1.37</v>
      </c>
      <c r="C315" s="143">
        <v>25.92</v>
      </c>
    </row>
    <row r="316" spans="2:3">
      <c r="B316" s="143">
        <v>-2.2799999999999998</v>
      </c>
      <c r="C316" s="143">
        <v>-2.14</v>
      </c>
    </row>
    <row r="317" spans="2:3">
      <c r="B317" s="143">
        <v>3.42</v>
      </c>
      <c r="C317" s="143">
        <v>-17.899999999999999</v>
      </c>
    </row>
    <row r="318" spans="2:3">
      <c r="B318" s="143">
        <v>10.37</v>
      </c>
      <c r="C318" s="143">
        <v>-17.77</v>
      </c>
    </row>
    <row r="319" spans="2:3">
      <c r="B319" s="143">
        <v>-3.95</v>
      </c>
      <c r="C319" s="143">
        <v>-11.72</v>
      </c>
    </row>
    <row r="320" spans="2:3">
      <c r="B320" s="143">
        <v>-5.12</v>
      </c>
      <c r="C320" s="143">
        <v>-4.6900000000000004</v>
      </c>
    </row>
    <row r="321" spans="2:3">
      <c r="B321" s="143">
        <v>-1.88</v>
      </c>
      <c r="C321" s="143">
        <v>-2.67</v>
      </c>
    </row>
    <row r="322" spans="2:3">
      <c r="B322" s="143">
        <v>-0.73</v>
      </c>
      <c r="C322" s="143">
        <v>-6.03</v>
      </c>
    </row>
    <row r="323" spans="2:3">
      <c r="B323" s="143">
        <v>0.15</v>
      </c>
      <c r="C323" s="143">
        <v>-0.37</v>
      </c>
    </row>
    <row r="324" spans="2:3">
      <c r="B324" s="143">
        <v>1.65</v>
      </c>
      <c r="C324" s="143">
        <v>6.48</v>
      </c>
    </row>
    <row r="325" spans="2:3">
      <c r="B325" s="143">
        <v>-3.07</v>
      </c>
      <c r="C325" s="143">
        <v>14.58</v>
      </c>
    </row>
    <row r="326" spans="2:3">
      <c r="B326" s="143">
        <v>-1.1000000000000001</v>
      </c>
      <c r="C326" s="143">
        <v>-0.68</v>
      </c>
    </row>
    <row r="327" spans="2:3">
      <c r="B327" s="143">
        <v>0.37</v>
      </c>
      <c r="C327" s="143">
        <v>-1.19</v>
      </c>
    </row>
    <row r="328" spans="2:3">
      <c r="B328" s="143">
        <v>8.4499999999999993</v>
      </c>
      <c r="C328" s="143">
        <v>20.87</v>
      </c>
    </row>
    <row r="329" spans="2:3">
      <c r="B329" s="143">
        <v>-4.37</v>
      </c>
      <c r="C329" s="143">
        <v>5.36</v>
      </c>
    </row>
    <row r="330" spans="2:3">
      <c r="B330" s="143">
        <v>-7.67</v>
      </c>
      <c r="C330" s="143">
        <v>-4.5</v>
      </c>
    </row>
    <row r="331" spans="2:3">
      <c r="B331" s="143">
        <v>12.62</v>
      </c>
      <c r="C331" s="143">
        <v>-16.989999999999998</v>
      </c>
    </row>
    <row r="332" spans="2:3">
      <c r="B332" s="143">
        <v>-0.92</v>
      </c>
      <c r="C332" s="143">
        <v>-2.35</v>
      </c>
    </row>
    <row r="333" spans="2:3">
      <c r="B333" s="143">
        <v>0.63</v>
      </c>
      <c r="C333" s="143">
        <v>10.050000000000001</v>
      </c>
    </row>
    <row r="334" spans="2:3">
      <c r="B334" s="143">
        <v>-9.32</v>
      </c>
      <c r="C334" s="143">
        <v>-4.28</v>
      </c>
    </row>
    <row r="335" spans="2:3">
      <c r="B335" s="143">
        <v>1.05</v>
      </c>
      <c r="C335" s="143">
        <v>-12.78</v>
      </c>
    </row>
    <row r="336" spans="2:3">
      <c r="B336" s="143">
        <v>8.23</v>
      </c>
      <c r="C336" s="143">
        <v>-6.38</v>
      </c>
    </row>
    <row r="337" spans="2:3">
      <c r="B337" s="143">
        <v>-2.4700000000000002</v>
      </c>
      <c r="C337" s="143">
        <v>10.09</v>
      </c>
    </row>
    <row r="338" spans="2:3">
      <c r="B338" s="143">
        <v>-4.63</v>
      </c>
      <c r="C338" s="143">
        <v>17.73</v>
      </c>
    </row>
    <row r="339" spans="2:3">
      <c r="B339" s="143">
        <v>-2.4700000000000002</v>
      </c>
      <c r="C339" s="143">
        <v>22.62</v>
      </c>
    </row>
    <row r="340" spans="2:3">
      <c r="B340" s="143">
        <v>3.78</v>
      </c>
      <c r="C340" s="143">
        <v>1.24</v>
      </c>
    </row>
    <row r="341" spans="2:3">
      <c r="B341" s="143">
        <v>0.48</v>
      </c>
      <c r="C341" s="143">
        <v>-8.64</v>
      </c>
    </row>
    <row r="342" spans="2:3">
      <c r="B342" s="143">
        <v>8.35</v>
      </c>
      <c r="C342" s="143">
        <v>-21.66</v>
      </c>
    </row>
    <row r="343" spans="2:3">
      <c r="B343" s="143">
        <v>-4.3499999999999996</v>
      </c>
      <c r="C343" s="143">
        <v>-23.6</v>
      </c>
    </row>
    <row r="344" spans="2:3">
      <c r="B344" s="143">
        <v>0.65</v>
      </c>
      <c r="C344" s="143">
        <v>-17.98</v>
      </c>
    </row>
    <row r="345" spans="2:3">
      <c r="B345" s="143">
        <v>-3.27</v>
      </c>
      <c r="C345" s="143">
        <v>2.5299999999999998</v>
      </c>
    </row>
    <row r="346" spans="2:3">
      <c r="B346" s="143">
        <v>-2.2200000000000002</v>
      </c>
      <c r="C346" s="143">
        <v>24.57</v>
      </c>
    </row>
    <row r="347" spans="2:3">
      <c r="B347" s="143">
        <v>-5.6</v>
      </c>
      <c r="C347" s="143">
        <v>11.36</v>
      </c>
    </row>
    <row r="348" spans="2:3">
      <c r="B348" s="143">
        <v>-1.4</v>
      </c>
      <c r="C348" s="143">
        <v>0.87</v>
      </c>
    </row>
    <row r="349" spans="2:3">
      <c r="B349" s="143">
        <v>11.17</v>
      </c>
      <c r="C349" s="143">
        <v>-8.64</v>
      </c>
    </row>
    <row r="350" spans="2:3">
      <c r="B350" s="143">
        <v>-0.6</v>
      </c>
      <c r="C350" s="143">
        <v>3.23</v>
      </c>
    </row>
    <row r="351" spans="2:3">
      <c r="B351" s="143">
        <v>-0.08</v>
      </c>
      <c r="C351" s="143">
        <v>8.31</v>
      </c>
    </row>
    <row r="352" spans="2:3">
      <c r="B352" s="143">
        <v>-6.68</v>
      </c>
      <c r="C352" s="143">
        <v>-1.88</v>
      </c>
    </row>
    <row r="353" spans="2:3">
      <c r="B353" s="143">
        <v>3.43</v>
      </c>
      <c r="C353" s="143">
        <v>-4.6100000000000003</v>
      </c>
    </row>
    <row r="354" spans="2:3">
      <c r="B354" s="143">
        <v>4.75</v>
      </c>
      <c r="C354" s="143">
        <v>4.84</v>
      </c>
    </row>
    <row r="355" spans="2:3">
      <c r="B355" s="143">
        <v>-2.8</v>
      </c>
      <c r="C355" s="143">
        <v>1.1000000000000001</v>
      </c>
    </row>
    <row r="356" spans="2:3">
      <c r="B356" s="143">
        <v>-3.8</v>
      </c>
      <c r="C356" s="143">
        <v>3.36</v>
      </c>
    </row>
    <row r="357" spans="2:3">
      <c r="B357" s="143">
        <v>5.15</v>
      </c>
      <c r="C357" s="143">
        <v>3.08</v>
      </c>
    </row>
    <row r="358" spans="2:3">
      <c r="B358" s="143">
        <v>-2.4</v>
      </c>
      <c r="C358" s="143">
        <v>-10.87</v>
      </c>
    </row>
    <row r="359" spans="2:3">
      <c r="B359" s="143">
        <v>-0.4</v>
      </c>
      <c r="C359" s="143">
        <v>-15.56</v>
      </c>
    </row>
    <row r="360" spans="2:3">
      <c r="B360" s="143">
        <v>5.08</v>
      </c>
      <c r="C360" s="143">
        <v>1.36</v>
      </c>
    </row>
    <row r="361" spans="2:3">
      <c r="B361" s="143">
        <v>-2.25</v>
      </c>
      <c r="C361" s="143">
        <v>25.86</v>
      </c>
    </row>
    <row r="362" spans="2:3">
      <c r="B362" s="143">
        <v>-6.93</v>
      </c>
      <c r="C362" s="143">
        <v>10.29</v>
      </c>
    </row>
    <row r="363" spans="2:3">
      <c r="B363" s="143">
        <v>-2.83</v>
      </c>
      <c r="C363" s="143">
        <v>-3.41</v>
      </c>
    </row>
    <row r="364" spans="2:3">
      <c r="B364" s="143">
        <v>13.08</v>
      </c>
      <c r="C364" s="143">
        <v>-19.02</v>
      </c>
    </row>
    <row r="365" spans="2:3">
      <c r="B365" s="143">
        <v>-0.93</v>
      </c>
      <c r="C365" s="143">
        <v>-11.53</v>
      </c>
    </row>
    <row r="366" spans="2:3">
      <c r="B366" s="143">
        <v>-0.02</v>
      </c>
      <c r="C366" s="143">
        <v>-0.2</v>
      </c>
    </row>
    <row r="367" spans="2:3">
      <c r="B367" s="143">
        <v>-7.57</v>
      </c>
      <c r="C367" s="143">
        <v>-4.83</v>
      </c>
    </row>
    <row r="368" spans="2:3">
      <c r="B368" s="143">
        <v>-0.05</v>
      </c>
      <c r="C368" s="143">
        <v>4.84</v>
      </c>
    </row>
    <row r="369" spans="2:3">
      <c r="B369" s="143">
        <v>4.68</v>
      </c>
      <c r="C369" s="143">
        <v>13.78</v>
      </c>
    </row>
    <row r="370" spans="2:3">
      <c r="B370" s="143">
        <v>-5.33</v>
      </c>
      <c r="C370" s="143">
        <v>2.44</v>
      </c>
    </row>
    <row r="371" spans="2:3">
      <c r="B371" s="143">
        <v>0.18</v>
      </c>
      <c r="C371" s="143">
        <v>1.02</v>
      </c>
    </row>
    <row r="372" spans="2:3">
      <c r="B372" s="143">
        <v>7.03</v>
      </c>
      <c r="C372" s="143">
        <v>0.22</v>
      </c>
    </row>
    <row r="373" spans="2:3">
      <c r="B373" s="143">
        <v>-3.75</v>
      </c>
      <c r="C373" s="143">
        <v>-11.82</v>
      </c>
    </row>
    <row r="374" spans="2:3">
      <c r="B374" s="143">
        <v>-0.27</v>
      </c>
      <c r="C374" s="143">
        <v>-7.78</v>
      </c>
    </row>
    <row r="375" spans="2:3">
      <c r="B375" s="143">
        <v>4.5199999999999996</v>
      </c>
      <c r="C375" s="143">
        <v>12.94</v>
      </c>
    </row>
    <row r="376" spans="2:3">
      <c r="B376" s="143">
        <v>-4.53</v>
      </c>
      <c r="C376" s="143">
        <v>8.43</v>
      </c>
    </row>
    <row r="377" spans="2:3">
      <c r="B377" s="143">
        <v>-6.55</v>
      </c>
      <c r="C377" s="143">
        <v>0.41</v>
      </c>
    </row>
    <row r="378" spans="2:3">
      <c r="B378" s="143">
        <v>8.17</v>
      </c>
      <c r="C378" s="143">
        <v>-10.83</v>
      </c>
    </row>
    <row r="379" spans="2:3">
      <c r="B379" s="143">
        <v>2.12</v>
      </c>
      <c r="C379" s="143">
        <v>4.32</v>
      </c>
    </row>
    <row r="380" spans="2:3">
      <c r="B380" s="143">
        <v>0.72</v>
      </c>
      <c r="C380" s="143">
        <v>10.59</v>
      </c>
    </row>
    <row r="381" spans="2:3">
      <c r="B381" s="143">
        <v>-9.32</v>
      </c>
      <c r="C381" s="143">
        <v>-14.17</v>
      </c>
    </row>
    <row r="382" spans="2:3">
      <c r="B382" s="143">
        <v>2.97</v>
      </c>
      <c r="C382" s="143">
        <v>-16.43</v>
      </c>
    </row>
    <row r="383" spans="2:3">
      <c r="B383" s="143">
        <v>10.4</v>
      </c>
      <c r="C383" s="143">
        <v>-0.82</v>
      </c>
    </row>
    <row r="384" spans="2:3">
      <c r="B384" s="143">
        <v>-7.13</v>
      </c>
      <c r="C384" s="143">
        <v>19.91</v>
      </c>
    </row>
    <row r="385" spans="2:3">
      <c r="B385" s="143">
        <v>-6.07</v>
      </c>
      <c r="C385" s="143">
        <v>15.99</v>
      </c>
    </row>
    <row r="386" spans="2:3">
      <c r="B386" s="143">
        <v>-1.8</v>
      </c>
      <c r="C386" s="143">
        <v>-4.79</v>
      </c>
    </row>
    <row r="387" spans="2:3">
      <c r="B387" s="143">
        <v>8.65</v>
      </c>
      <c r="C387" s="143">
        <v>-15.02</v>
      </c>
    </row>
    <row r="388" spans="2:3">
      <c r="B388" s="143">
        <v>4.8499999999999996</v>
      </c>
      <c r="C388" s="143">
        <v>4.21</v>
      </c>
    </row>
    <row r="389" spans="2:3">
      <c r="B389" s="143">
        <v>-3.52</v>
      </c>
      <c r="C389" s="143">
        <v>2.5</v>
      </c>
    </row>
    <row r="390" spans="2:3">
      <c r="B390" s="143">
        <v>-9.18</v>
      </c>
      <c r="C390" s="143">
        <v>2.4500000000000002</v>
      </c>
    </row>
    <row r="391" spans="2:3">
      <c r="B391" s="143">
        <v>7.68</v>
      </c>
      <c r="C391" s="143">
        <v>2.0699999999999998</v>
      </c>
    </row>
    <row r="392" spans="2:3">
      <c r="B392" s="143">
        <v>-0.42</v>
      </c>
      <c r="C392" s="143">
        <v>-0.34</v>
      </c>
    </row>
    <row r="393" spans="2:3">
      <c r="B393" s="143">
        <v>-0.17</v>
      </c>
      <c r="C393" s="143">
        <v>1.68</v>
      </c>
    </row>
    <row r="394" spans="2:3">
      <c r="B394" s="143">
        <v>-0.4</v>
      </c>
      <c r="C394" s="143">
        <v>-6.93</v>
      </c>
    </row>
    <row r="395" spans="2:3">
      <c r="B395" s="143">
        <v>-1.17</v>
      </c>
      <c r="C395" s="143">
        <v>-20.420000000000002</v>
      </c>
    </row>
    <row r="396" spans="2:3">
      <c r="B396" s="143">
        <v>3.55</v>
      </c>
      <c r="C396" s="143">
        <v>-0.11</v>
      </c>
    </row>
    <row r="397" spans="2:3">
      <c r="B397" s="143">
        <v>1.1299999999999999</v>
      </c>
      <c r="C397" s="143">
        <v>10.15</v>
      </c>
    </row>
    <row r="398" spans="2:3">
      <c r="B398" s="143">
        <v>-10.75</v>
      </c>
      <c r="C398" s="143">
        <v>7.42</v>
      </c>
    </row>
    <row r="399" spans="2:3">
      <c r="B399" s="143">
        <v>3.37</v>
      </c>
      <c r="C399" s="143">
        <v>17.010000000000002</v>
      </c>
    </row>
    <row r="400" spans="2:3">
      <c r="B400" s="143">
        <v>4.88</v>
      </c>
      <c r="C400" s="143">
        <v>-1.55</v>
      </c>
    </row>
    <row r="401" spans="2:3">
      <c r="B401" s="143">
        <v>-4.88</v>
      </c>
      <c r="C401" s="143">
        <v>-1.37</v>
      </c>
    </row>
    <row r="402" spans="2:3">
      <c r="B402" s="143">
        <v>8.9</v>
      </c>
      <c r="C402" s="143">
        <v>-12.49</v>
      </c>
    </row>
    <row r="403" spans="2:3">
      <c r="B403" s="143">
        <v>-4.87</v>
      </c>
      <c r="C403" s="143">
        <v>1.1100000000000001</v>
      </c>
    </row>
    <row r="404" spans="2:3">
      <c r="B404" s="143">
        <v>3.65</v>
      </c>
      <c r="C404" s="143">
        <v>5.26</v>
      </c>
    </row>
    <row r="405" spans="2:3">
      <c r="B405" s="143">
        <v>-8.4499999999999993</v>
      </c>
      <c r="C405" s="143">
        <v>-10.11</v>
      </c>
    </row>
    <row r="406" spans="2:3">
      <c r="B406" s="143">
        <v>3.83</v>
      </c>
      <c r="C406" s="143">
        <v>3.36</v>
      </c>
    </row>
    <row r="407" spans="2:3">
      <c r="B407" s="143">
        <v>5.97</v>
      </c>
      <c r="C407" s="143">
        <v>1.88</v>
      </c>
    </row>
    <row r="408" spans="2:3">
      <c r="B408" s="143">
        <v>-10.08</v>
      </c>
      <c r="C408" s="143">
        <v>-7.66</v>
      </c>
    </row>
    <row r="409" spans="2:3">
      <c r="B409" s="143">
        <v>4.05</v>
      </c>
      <c r="C409" s="143">
        <v>-8.6300000000000008</v>
      </c>
    </row>
    <row r="410" spans="2:3">
      <c r="B410" s="143">
        <v>3.15</v>
      </c>
      <c r="C410" s="143">
        <v>2.66</v>
      </c>
    </row>
    <row r="411" spans="2:3">
      <c r="B411" s="143">
        <v>-2.1</v>
      </c>
      <c r="C411" s="143">
        <v>16.23</v>
      </c>
    </row>
    <row r="412" spans="2:3">
      <c r="B412" s="143">
        <v>-4.2699999999999996</v>
      </c>
      <c r="C412" s="143">
        <v>16.22</v>
      </c>
    </row>
    <row r="413" spans="2:3">
      <c r="B413" s="143">
        <v>-0.48</v>
      </c>
      <c r="C413" s="143">
        <v>-3.39</v>
      </c>
    </row>
    <row r="414" spans="2:3">
      <c r="B414" s="143">
        <v>4.0999999999999996</v>
      </c>
      <c r="C414" s="143">
        <v>-14.89</v>
      </c>
    </row>
    <row r="415" spans="2:3">
      <c r="B415" s="143">
        <v>6.48</v>
      </c>
      <c r="C415" s="143">
        <v>-6.94</v>
      </c>
    </row>
    <row r="416" spans="2:3">
      <c r="B416" s="143">
        <v>-2.5</v>
      </c>
      <c r="C416" s="143">
        <v>9.7899999999999991</v>
      </c>
    </row>
    <row r="417" spans="2:3">
      <c r="B417" s="143">
        <v>-5.9</v>
      </c>
      <c r="C417" s="143">
        <v>6.66</v>
      </c>
    </row>
    <row r="418" spans="2:3">
      <c r="B418" s="143">
        <v>-2.37</v>
      </c>
      <c r="C418" s="143">
        <v>-0.68</v>
      </c>
    </row>
    <row r="419" spans="2:3">
      <c r="B419" s="143">
        <v>6.62</v>
      </c>
      <c r="C419" s="143">
        <v>-8.33</v>
      </c>
    </row>
    <row r="420" spans="2:3">
      <c r="B420" s="143">
        <v>0.13</v>
      </c>
      <c r="C420" s="143">
        <v>-11.86</v>
      </c>
    </row>
    <row r="421" spans="2:3">
      <c r="B421" s="143">
        <v>-0.85</v>
      </c>
      <c r="C421" s="143">
        <v>-10.25</v>
      </c>
    </row>
    <row r="422" spans="2:3">
      <c r="B422" s="143">
        <v>-0.63</v>
      </c>
      <c r="C422" s="143">
        <v>4.32</v>
      </c>
    </row>
    <row r="423" spans="2:3">
      <c r="B423" s="143">
        <v>-1.05</v>
      </c>
      <c r="C423" s="143">
        <v>18.37</v>
      </c>
    </row>
    <row r="424" spans="2:3">
      <c r="B424" s="143">
        <v>-4.87</v>
      </c>
      <c r="C424" s="143">
        <v>2.2799999999999998</v>
      </c>
    </row>
    <row r="425" spans="2:3">
      <c r="B425" s="143">
        <v>0.32</v>
      </c>
      <c r="C425" s="143">
        <v>-4.45</v>
      </c>
    </row>
    <row r="426" spans="2:3">
      <c r="B426" s="143">
        <v>9.4</v>
      </c>
      <c r="C426" s="143">
        <v>1.91</v>
      </c>
    </row>
    <row r="427" spans="2:3">
      <c r="B427" s="143">
        <v>-3.13</v>
      </c>
      <c r="C427" s="143">
        <v>-10.06</v>
      </c>
    </row>
    <row r="428" spans="2:3">
      <c r="B428" s="143">
        <v>-4.22</v>
      </c>
      <c r="C428" s="143">
        <v>3.18</v>
      </c>
    </row>
    <row r="429" spans="2:3">
      <c r="B429" s="143">
        <v>6.32</v>
      </c>
      <c r="C429" s="143">
        <v>-0.84</v>
      </c>
    </row>
    <row r="430" spans="2:3">
      <c r="B430" s="143">
        <v>-7.97</v>
      </c>
      <c r="C430" s="143">
        <v>-4.8600000000000003</v>
      </c>
    </row>
    <row r="431" spans="2:3">
      <c r="B431" s="143">
        <v>5.0999999999999996</v>
      </c>
      <c r="C431" s="143">
        <v>4.5</v>
      </c>
    </row>
    <row r="432" spans="2:3">
      <c r="B432" s="143">
        <v>0.37</v>
      </c>
      <c r="C432" s="143">
        <v>4.3600000000000003</v>
      </c>
    </row>
    <row r="433" spans="2:3">
      <c r="B433" s="143">
        <v>-4.33</v>
      </c>
      <c r="C433" s="143">
        <v>6.62</v>
      </c>
    </row>
    <row r="434" spans="2:3">
      <c r="B434" s="143">
        <v>2.42</v>
      </c>
      <c r="C434" s="143">
        <v>-9.2899999999999991</v>
      </c>
    </row>
    <row r="435" spans="2:3">
      <c r="B435" s="143">
        <v>-0.47</v>
      </c>
      <c r="C435" s="143">
        <v>-6.32</v>
      </c>
    </row>
    <row r="436" spans="2:3">
      <c r="B436" s="143">
        <v>6.13</v>
      </c>
      <c r="C436" s="143">
        <v>3.07</v>
      </c>
    </row>
    <row r="437" spans="2:3">
      <c r="B437" s="143">
        <v>-6.47</v>
      </c>
      <c r="C437" s="143">
        <v>7.67</v>
      </c>
    </row>
    <row r="438" spans="2:3">
      <c r="B438" s="143">
        <v>-1.52</v>
      </c>
      <c r="C438" s="143">
        <v>4.04</v>
      </c>
    </row>
    <row r="439" spans="2:3">
      <c r="B439" s="143">
        <v>1.77</v>
      </c>
      <c r="C439" s="143">
        <v>2.94</v>
      </c>
    </row>
    <row r="440" spans="2:3">
      <c r="B440" s="143">
        <v>2.78</v>
      </c>
      <c r="C440" s="143">
        <v>-5.05</v>
      </c>
    </row>
    <row r="441" spans="2:3">
      <c r="B441" s="143">
        <v>-1.88</v>
      </c>
      <c r="C441" s="143">
        <v>-6.29</v>
      </c>
    </row>
    <row r="442" spans="2:3">
      <c r="B442" s="143">
        <v>2.87</v>
      </c>
      <c r="C442" s="143">
        <v>-1.61</v>
      </c>
    </row>
    <row r="443" spans="2:3">
      <c r="B443" s="143">
        <v>-1.7</v>
      </c>
      <c r="C443" s="143">
        <v>12.14</v>
      </c>
    </row>
    <row r="444" spans="2:3">
      <c r="B444" s="143">
        <v>-1.62</v>
      </c>
      <c r="C444" s="143">
        <v>1</v>
      </c>
    </row>
    <row r="445" spans="2:3">
      <c r="B445" s="143">
        <v>-3.6</v>
      </c>
      <c r="C445" s="143">
        <v>-4.74</v>
      </c>
    </row>
    <row r="446" spans="2:3">
      <c r="B446" s="143">
        <v>8.02</v>
      </c>
      <c r="C446" s="143">
        <v>-9.2799999999999994</v>
      </c>
    </row>
    <row r="447" spans="2:3">
      <c r="B447" s="143">
        <v>-1.67</v>
      </c>
      <c r="C447" s="143">
        <v>4.59</v>
      </c>
    </row>
    <row r="448" spans="2:3">
      <c r="B448" s="143">
        <v>0</v>
      </c>
      <c r="C448" s="143">
        <v>17.93</v>
      </c>
    </row>
    <row r="449" spans="2:3">
      <c r="B449" s="143">
        <v>-5.58</v>
      </c>
      <c r="C449" s="143">
        <v>10.73</v>
      </c>
    </row>
    <row r="450" spans="2:3">
      <c r="B450" s="143">
        <v>0.73</v>
      </c>
      <c r="C450" s="143">
        <v>0.15</v>
      </c>
    </row>
    <row r="451" spans="2:3">
      <c r="B451" s="143">
        <v>6.63</v>
      </c>
      <c r="C451" s="143">
        <v>-11.55</v>
      </c>
    </row>
    <row r="452" spans="2:3">
      <c r="B452" s="143">
        <v>0.67</v>
      </c>
      <c r="C452" s="143">
        <v>-12.04</v>
      </c>
    </row>
    <row r="453" spans="2:3">
      <c r="B453" s="143">
        <v>-0.2</v>
      </c>
      <c r="C453" s="143">
        <v>-16.38</v>
      </c>
    </row>
    <row r="454" spans="2:3">
      <c r="B454" s="143">
        <v>-3.58</v>
      </c>
      <c r="C454" s="143">
        <v>-10.18</v>
      </c>
    </row>
    <row r="455" spans="2:3">
      <c r="B455" s="143">
        <v>1.07</v>
      </c>
      <c r="C455" s="143">
        <v>-2.4300000000000002</v>
      </c>
    </row>
    <row r="456" spans="2:3">
      <c r="B456" s="143">
        <v>-3.88</v>
      </c>
      <c r="C456" s="143">
        <v>-0.28000000000000003</v>
      </c>
    </row>
    <row r="457" spans="2:3">
      <c r="B457" s="143">
        <v>-1</v>
      </c>
      <c r="C457" s="143">
        <v>8.89</v>
      </c>
    </row>
    <row r="458" spans="2:3">
      <c r="B458" s="143">
        <v>0.93</v>
      </c>
      <c r="C458" s="143">
        <v>2.5499999999999998</v>
      </c>
    </row>
    <row r="459" spans="2:3">
      <c r="B459" s="143">
        <v>-2.57</v>
      </c>
      <c r="C459" s="143">
        <v>-2.89</v>
      </c>
    </row>
    <row r="460" spans="2:3">
      <c r="B460" s="143">
        <v>5.23</v>
      </c>
      <c r="C460" s="143">
        <v>6.78</v>
      </c>
    </row>
    <row r="461" spans="2:3">
      <c r="B461" s="143">
        <v>-0.35</v>
      </c>
      <c r="C461" s="143">
        <v>9.6</v>
      </c>
    </row>
    <row r="462" spans="2:3">
      <c r="B462" s="143">
        <v>-4.2300000000000004</v>
      </c>
      <c r="C462" s="143">
        <v>3.02</v>
      </c>
    </row>
    <row r="463" spans="2:3">
      <c r="B463" s="143">
        <v>2.75</v>
      </c>
      <c r="C463" s="143">
        <v>10.46</v>
      </c>
    </row>
    <row r="464" spans="2:3">
      <c r="B464" s="143">
        <v>3.67</v>
      </c>
      <c r="C464" s="143">
        <v>-2.6</v>
      </c>
    </row>
    <row r="465" spans="2:3">
      <c r="B465" s="143">
        <v>-4.88</v>
      </c>
      <c r="C465" s="143">
        <v>-9.2899999999999991</v>
      </c>
    </row>
    <row r="466" spans="2:3">
      <c r="B466" s="143">
        <v>6.7</v>
      </c>
      <c r="C466" s="143">
        <v>-10.09</v>
      </c>
    </row>
    <row r="467" spans="2:3">
      <c r="B467" s="143">
        <v>-2.12</v>
      </c>
      <c r="C467" s="143">
        <v>-5.89</v>
      </c>
    </row>
    <row r="468" spans="2:3">
      <c r="B468" s="143">
        <v>-1.97</v>
      </c>
      <c r="C468" s="143">
        <v>1.89</v>
      </c>
    </row>
    <row r="469" spans="2:3">
      <c r="B469" s="143">
        <v>-1.48</v>
      </c>
      <c r="C469" s="143">
        <v>17.87</v>
      </c>
    </row>
    <row r="470" spans="2:3">
      <c r="B470" s="143">
        <v>0.4</v>
      </c>
      <c r="C470" s="143">
        <v>25.21</v>
      </c>
    </row>
    <row r="471" spans="2:3">
      <c r="B471" s="143">
        <v>-3.03</v>
      </c>
      <c r="C471" s="143">
        <v>16.54</v>
      </c>
    </row>
    <row r="472" spans="2:3">
      <c r="B472" s="143">
        <v>2.72</v>
      </c>
      <c r="C472" s="143">
        <v>-17.18</v>
      </c>
    </row>
    <row r="473" spans="2:3">
      <c r="B473" s="143">
        <v>5.28</v>
      </c>
      <c r="C473" s="143">
        <v>-20.81</v>
      </c>
    </row>
    <row r="474" spans="2:3">
      <c r="B474" s="143">
        <v>7.87</v>
      </c>
      <c r="C474" s="143">
        <v>-21.86</v>
      </c>
    </row>
    <row r="475" spans="2:3">
      <c r="B475" s="143">
        <v>-10.37</v>
      </c>
      <c r="C475" s="143">
        <v>-19.579999999999998</v>
      </c>
    </row>
    <row r="476" spans="2:3">
      <c r="B476" s="143">
        <v>-0.9</v>
      </c>
      <c r="C476" s="143">
        <v>-1.63</v>
      </c>
    </row>
    <row r="477" spans="2:3">
      <c r="B477" s="143">
        <v>-0.97</v>
      </c>
      <c r="C477" s="143">
        <v>7.75</v>
      </c>
    </row>
    <row r="478" spans="2:3">
      <c r="B478" s="143">
        <v>-5.33</v>
      </c>
      <c r="C478" s="143">
        <v>18.61</v>
      </c>
    </row>
    <row r="479" spans="2:3">
      <c r="B479" s="143">
        <v>1.7</v>
      </c>
      <c r="C479" s="143">
        <v>16.809999999999999</v>
      </c>
    </row>
    <row r="480" spans="2:3">
      <c r="B480" s="143">
        <v>-0.38</v>
      </c>
      <c r="C480" s="143">
        <v>6.62</v>
      </c>
    </row>
    <row r="481" spans="2:3">
      <c r="B481" s="143">
        <v>4.4000000000000004</v>
      </c>
      <c r="C481" s="143">
        <v>2.56</v>
      </c>
    </row>
    <row r="482" spans="2:3">
      <c r="B482" s="143">
        <v>3</v>
      </c>
      <c r="C482" s="143">
        <v>-4.32</v>
      </c>
    </row>
    <row r="483" spans="2:3">
      <c r="B483" s="143">
        <v>-1.55</v>
      </c>
      <c r="C483" s="143">
        <v>-8.61</v>
      </c>
    </row>
    <row r="484" spans="2:3">
      <c r="B484" s="143">
        <v>1</v>
      </c>
      <c r="C484" s="143">
        <v>-10.53</v>
      </c>
    </row>
    <row r="485" spans="2:3">
      <c r="B485" s="143">
        <v>-0.23</v>
      </c>
      <c r="C485" s="143">
        <v>-6.13</v>
      </c>
    </row>
    <row r="486" spans="2:3">
      <c r="B486" s="143">
        <v>-0.77</v>
      </c>
      <c r="C486" s="143">
        <v>5.0199999999999996</v>
      </c>
    </row>
    <row r="487" spans="2:3">
      <c r="B487" s="143">
        <v>-2.73</v>
      </c>
      <c r="C487" s="143">
        <v>2.39</v>
      </c>
    </row>
    <row r="488" spans="2:3">
      <c r="B488" s="143">
        <v>-2.1800000000000002</v>
      </c>
      <c r="C488" s="143">
        <v>1.39</v>
      </c>
    </row>
    <row r="489" spans="2:3">
      <c r="B489" s="143">
        <v>4.75</v>
      </c>
      <c r="C489" s="143">
        <v>8.59</v>
      </c>
    </row>
    <row r="490" spans="2:3">
      <c r="B490" s="143">
        <v>-1.1000000000000001</v>
      </c>
      <c r="C490" s="143">
        <v>2.78</v>
      </c>
    </row>
    <row r="491" spans="2:3">
      <c r="B491" s="143">
        <v>-2.82</v>
      </c>
      <c r="C491" s="143">
        <v>-7.93</v>
      </c>
    </row>
    <row r="492" spans="2:3">
      <c r="B492" s="143">
        <v>4.67</v>
      </c>
      <c r="C492" s="143">
        <v>1.54</v>
      </c>
    </row>
    <row r="493" spans="2:3">
      <c r="B493" s="143">
        <v>1.85</v>
      </c>
      <c r="C493" s="143">
        <v>1.21</v>
      </c>
    </row>
    <row r="494" spans="2:3">
      <c r="B494" s="143">
        <v>-6.68</v>
      </c>
      <c r="C494" s="143">
        <v>-2.2400000000000002</v>
      </c>
    </row>
    <row r="495" spans="2:3">
      <c r="B495" s="143">
        <v>3.52</v>
      </c>
      <c r="C495" s="143">
        <v>3.89</v>
      </c>
    </row>
    <row r="496" spans="2:3">
      <c r="B496" s="143">
        <v>0.95</v>
      </c>
      <c r="C496" s="143">
        <v>0.22</v>
      </c>
    </row>
    <row r="497" spans="2:3">
      <c r="B497" s="143">
        <v>-3.18</v>
      </c>
      <c r="C497" s="143">
        <v>-5.68</v>
      </c>
    </row>
    <row r="498" spans="2:3">
      <c r="B498" s="143">
        <v>3.2</v>
      </c>
      <c r="C498" s="143">
        <v>5.12</v>
      </c>
    </row>
    <row r="499" spans="2:3">
      <c r="B499" s="143">
        <v>0.73</v>
      </c>
      <c r="C499" s="143">
        <v>-2.15</v>
      </c>
    </row>
    <row r="500" spans="2:3">
      <c r="B500" s="143">
        <v>-5.85</v>
      </c>
      <c r="C500" s="143">
        <v>-12.16</v>
      </c>
    </row>
    <row r="501" spans="2:3">
      <c r="B501" s="143">
        <v>5.57</v>
      </c>
      <c r="C501" s="143">
        <v>-3.14</v>
      </c>
    </row>
    <row r="502" spans="2:3">
      <c r="B502" s="143">
        <v>1.1299999999999999</v>
      </c>
      <c r="C502" s="143">
        <v>3.13</v>
      </c>
    </row>
    <row r="503" spans="2:3">
      <c r="B503" s="143">
        <v>-6.17</v>
      </c>
      <c r="C503" s="143">
        <v>11.84</v>
      </c>
    </row>
    <row r="504" spans="2:3">
      <c r="B504" s="143">
        <v>1.08</v>
      </c>
      <c r="C504" s="143">
        <v>9.16</v>
      </c>
    </row>
    <row r="505" spans="2:3">
      <c r="B505" s="143">
        <v>-0.62</v>
      </c>
      <c r="C505" s="143">
        <v>-3.41</v>
      </c>
    </row>
    <row r="506" spans="2:3">
      <c r="B506" s="143">
        <v>2.88</v>
      </c>
      <c r="C506" s="143">
        <v>-15.25</v>
      </c>
    </row>
    <row r="507" spans="2:3">
      <c r="B507" s="143">
        <v>2.82</v>
      </c>
      <c r="C507" s="143">
        <v>-9.3699999999999992</v>
      </c>
    </row>
    <row r="508" spans="2:3">
      <c r="B508" s="143">
        <v>0.67</v>
      </c>
      <c r="C508" s="143">
        <v>9.8699999999999992</v>
      </c>
    </row>
    <row r="509" spans="2:3">
      <c r="B509" s="143">
        <v>-5.6</v>
      </c>
      <c r="C509" s="143">
        <v>13.72</v>
      </c>
    </row>
    <row r="510" spans="2:3">
      <c r="B510" s="143">
        <v>-4.43</v>
      </c>
      <c r="C510" s="143">
        <v>-1.61</v>
      </c>
    </row>
    <row r="511" spans="2:3">
      <c r="B511" s="143">
        <v>5.08</v>
      </c>
      <c r="C511" s="143">
        <v>-4.21</v>
      </c>
    </row>
    <row r="512" spans="2:3">
      <c r="B512" s="143">
        <v>6.27</v>
      </c>
      <c r="C512" s="143">
        <v>3.54</v>
      </c>
    </row>
    <row r="513" spans="2:3">
      <c r="B513" s="143">
        <v>-4.3</v>
      </c>
      <c r="C513" s="143">
        <v>5.73</v>
      </c>
    </row>
    <row r="514" spans="2:3">
      <c r="B514" s="143">
        <v>-3.18</v>
      </c>
      <c r="C514" s="143">
        <v>1.1299999999999999</v>
      </c>
    </row>
    <row r="515" spans="2:3">
      <c r="B515" s="143">
        <v>2.23</v>
      </c>
      <c r="C515" s="143">
        <v>-9.76</v>
      </c>
    </row>
    <row r="516" spans="2:3">
      <c r="B516" s="143">
        <v>2.15</v>
      </c>
      <c r="C516" s="143">
        <v>-12.89</v>
      </c>
    </row>
    <row r="517" spans="2:3">
      <c r="B517" s="143">
        <v>1.27</v>
      </c>
      <c r="C517" s="143">
        <v>-3.22</v>
      </c>
    </row>
    <row r="518" spans="2:3">
      <c r="B518" s="143">
        <v>-2.68</v>
      </c>
      <c r="C518" s="143">
        <v>4.38</v>
      </c>
    </row>
    <row r="519" spans="2:3">
      <c r="B519" s="143">
        <v>-3.42</v>
      </c>
      <c r="C519" s="143">
        <v>11.41</v>
      </c>
    </row>
    <row r="520" spans="2:3">
      <c r="B520" s="143">
        <v>0.65</v>
      </c>
      <c r="C520" s="143">
        <v>10.210000000000001</v>
      </c>
    </row>
    <row r="521" spans="2:3">
      <c r="B521" s="143">
        <v>-0.18</v>
      </c>
      <c r="C521" s="143">
        <v>-6.49</v>
      </c>
    </row>
    <row r="522" spans="2:3">
      <c r="B522" s="143">
        <v>2.2999999999999998</v>
      </c>
      <c r="C522" s="143">
        <v>-5.13</v>
      </c>
    </row>
    <row r="523" spans="2:3">
      <c r="B523" s="143">
        <v>5.32</v>
      </c>
      <c r="C523" s="143">
        <v>0.89</v>
      </c>
    </row>
    <row r="524" spans="2:3">
      <c r="B524" s="143">
        <v>-5.73</v>
      </c>
      <c r="C524" s="143">
        <v>6.31</v>
      </c>
    </row>
    <row r="525" spans="2:3">
      <c r="B525" s="143">
        <v>-0.9</v>
      </c>
      <c r="C525" s="143">
        <v>3.76</v>
      </c>
    </row>
    <row r="526" spans="2:3">
      <c r="B526" s="143">
        <v>0.67</v>
      </c>
      <c r="C526" s="143">
        <v>5.36</v>
      </c>
    </row>
    <row r="527" spans="2:3">
      <c r="B527" s="143">
        <v>2.63</v>
      </c>
      <c r="C527" s="143">
        <v>-5.01</v>
      </c>
    </row>
    <row r="528" spans="2:3">
      <c r="B528" s="143">
        <v>-2.13</v>
      </c>
      <c r="C528" s="143">
        <v>-10.98</v>
      </c>
    </row>
    <row r="529" spans="2:3">
      <c r="B529" s="143">
        <v>3.88</v>
      </c>
      <c r="C529" s="143">
        <v>-8.77</v>
      </c>
    </row>
    <row r="530" spans="2:3">
      <c r="B530" s="143">
        <v>-1.83</v>
      </c>
      <c r="C530" s="143">
        <v>-3.02</v>
      </c>
    </row>
    <row r="531" spans="2:3">
      <c r="B531" s="143">
        <v>-2.08</v>
      </c>
      <c r="C531" s="143">
        <v>1.55</v>
      </c>
    </row>
    <row r="532" spans="2:3">
      <c r="B532" s="143">
        <v>-1.28</v>
      </c>
      <c r="C532" s="143">
        <v>14.61</v>
      </c>
    </row>
    <row r="533" spans="2:3">
      <c r="B533" s="143">
        <v>0.13</v>
      </c>
      <c r="C533" s="143">
        <v>-3.36</v>
      </c>
    </row>
    <row r="534" spans="2:3">
      <c r="B534" s="143">
        <v>-3.33</v>
      </c>
      <c r="C534" s="143">
        <v>-8.99</v>
      </c>
    </row>
    <row r="535" spans="2:3">
      <c r="B535" s="143">
        <v>9.85</v>
      </c>
      <c r="C535" s="143">
        <v>-2.57</v>
      </c>
    </row>
    <row r="536" spans="2:3">
      <c r="B536" s="143">
        <v>-4.1500000000000004</v>
      </c>
      <c r="C536" s="143">
        <v>0.28000000000000003</v>
      </c>
    </row>
    <row r="537" spans="2:3">
      <c r="B537" s="143">
        <v>-3.53</v>
      </c>
      <c r="C537" s="143">
        <v>7.96</v>
      </c>
    </row>
    <row r="538" spans="2:3">
      <c r="B538" s="143">
        <v>1.72</v>
      </c>
      <c r="C538" s="143">
        <v>7.64</v>
      </c>
    </row>
    <row r="539" spans="2:3">
      <c r="B539" s="143">
        <v>-1.77</v>
      </c>
      <c r="C539" s="143">
        <v>-2.63</v>
      </c>
    </row>
    <row r="540" spans="2:3">
      <c r="B540" s="143">
        <v>2.0499999999999998</v>
      </c>
      <c r="C540" s="143">
        <v>-12.77</v>
      </c>
    </row>
    <row r="541" spans="2:3">
      <c r="B541" s="143">
        <v>3.38</v>
      </c>
      <c r="C541" s="143">
        <v>6.21</v>
      </c>
    </row>
    <row r="542" spans="2:3">
      <c r="B542" s="143">
        <v>0.52</v>
      </c>
      <c r="C542" s="143">
        <v>9.17</v>
      </c>
    </row>
    <row r="543" spans="2:3">
      <c r="B543" s="143">
        <v>-9.48</v>
      </c>
      <c r="C543" s="143">
        <v>7.29</v>
      </c>
    </row>
    <row r="544" spans="2:3">
      <c r="B544" s="143">
        <v>5.72</v>
      </c>
      <c r="C544" s="143">
        <v>1.37</v>
      </c>
    </row>
    <row r="545" spans="2:3">
      <c r="B545" s="143">
        <v>2</v>
      </c>
      <c r="C545" s="143">
        <v>-2.34</v>
      </c>
    </row>
    <row r="546" spans="2:3">
      <c r="B546" s="143">
        <v>0.93</v>
      </c>
      <c r="C546" s="143">
        <v>-4.53</v>
      </c>
    </row>
    <row r="547" spans="2:3">
      <c r="B547" s="143">
        <v>-1.37</v>
      </c>
      <c r="C547" s="143">
        <v>-13.11</v>
      </c>
    </row>
    <row r="548" spans="2:3">
      <c r="B548" s="143">
        <v>-0.37</v>
      </c>
      <c r="C548" s="143">
        <v>-10.86</v>
      </c>
    </row>
    <row r="549" spans="2:3">
      <c r="B549" s="143">
        <v>2.1800000000000002</v>
      </c>
      <c r="C549" s="143">
        <v>-5.17</v>
      </c>
    </row>
    <row r="550" spans="2:3">
      <c r="B550" s="143">
        <v>-3.9</v>
      </c>
      <c r="C550" s="143">
        <v>8.86</v>
      </c>
    </row>
    <row r="551" spans="2:3">
      <c r="B551" s="143">
        <v>-1.37</v>
      </c>
      <c r="C551" s="143">
        <v>7.47</v>
      </c>
    </row>
    <row r="552" spans="2:3">
      <c r="B552" s="143">
        <v>-2.57</v>
      </c>
      <c r="C552" s="143">
        <v>8.48</v>
      </c>
    </row>
    <row r="553" spans="2:3">
      <c r="B553" s="143">
        <v>4.93</v>
      </c>
      <c r="C553" s="143">
        <v>5.84</v>
      </c>
    </row>
    <row r="554" spans="2:3">
      <c r="B554" s="143">
        <v>-1.08</v>
      </c>
      <c r="C554" s="143">
        <v>-4.2699999999999996</v>
      </c>
    </row>
    <row r="555" spans="2:3">
      <c r="B555" s="143">
        <v>1.52</v>
      </c>
      <c r="C555" s="143">
        <v>7.0000000000000007E-2</v>
      </c>
    </row>
    <row r="556" spans="2:3">
      <c r="B556" s="143">
        <v>2.58</v>
      </c>
      <c r="C556" s="143">
        <v>1.1399999999999999</v>
      </c>
    </row>
    <row r="557" spans="2:3">
      <c r="B557" s="143">
        <v>-4.1500000000000004</v>
      </c>
      <c r="C557" s="143">
        <v>-0.37</v>
      </c>
    </row>
    <row r="558" spans="2:3">
      <c r="B558" s="143">
        <v>1.5</v>
      </c>
      <c r="C558" s="143">
        <v>7.19</v>
      </c>
    </row>
    <row r="559" spans="2:3">
      <c r="B559" s="143">
        <v>1.3</v>
      </c>
      <c r="C559" s="143">
        <v>4.8</v>
      </c>
    </row>
    <row r="560" spans="2:3">
      <c r="B560" s="143">
        <v>-3.17</v>
      </c>
      <c r="C560" s="143">
        <v>-7.09</v>
      </c>
    </row>
    <row r="561" spans="2:3">
      <c r="B561" s="143">
        <v>2.5499999999999998</v>
      </c>
      <c r="C561" s="143">
        <v>-16.03</v>
      </c>
    </row>
    <row r="562" spans="2:3">
      <c r="B562" s="143">
        <v>2.63</v>
      </c>
      <c r="C562" s="143">
        <v>-12.56</v>
      </c>
    </row>
    <row r="563" spans="2:3">
      <c r="B563" s="143">
        <v>-0.8</v>
      </c>
      <c r="C563" s="143">
        <v>1</v>
      </c>
    </row>
    <row r="564" spans="2:3">
      <c r="B564" s="143">
        <v>-3.72</v>
      </c>
      <c r="C564" s="143">
        <v>20.65</v>
      </c>
    </row>
    <row r="565" spans="2:3">
      <c r="B565" s="143">
        <v>-3.08</v>
      </c>
      <c r="C565" s="143">
        <v>15.42</v>
      </c>
    </row>
    <row r="566" spans="2:3">
      <c r="B566" s="143">
        <v>-2.02</v>
      </c>
      <c r="C566" s="143">
        <v>-1.56</v>
      </c>
    </row>
    <row r="567" spans="2:3">
      <c r="B567" s="143">
        <v>7.97</v>
      </c>
      <c r="C567" s="143">
        <v>-4.9000000000000004</v>
      </c>
    </row>
    <row r="568" spans="2:3">
      <c r="B568" s="143">
        <v>3.43</v>
      </c>
      <c r="C568" s="143">
        <v>-7.86</v>
      </c>
    </row>
    <row r="569" spans="2:3">
      <c r="B569" s="143">
        <v>-4.4800000000000004</v>
      </c>
      <c r="C569" s="143">
        <v>-7.44</v>
      </c>
    </row>
    <row r="570" spans="2:3">
      <c r="B570" s="143">
        <v>0.2</v>
      </c>
      <c r="C570" s="143">
        <v>-2.2999999999999998</v>
      </c>
    </row>
    <row r="571" spans="2:3">
      <c r="B571" s="143">
        <v>-0.45</v>
      </c>
      <c r="C571" s="143">
        <v>-3.18</v>
      </c>
    </row>
    <row r="572" spans="2:3">
      <c r="B572" s="143">
        <v>-2.17</v>
      </c>
      <c r="C572" s="143">
        <v>-3.4</v>
      </c>
    </row>
    <row r="573" spans="2:3">
      <c r="B573" s="143">
        <v>1.1299999999999999</v>
      </c>
      <c r="C573" s="143">
        <v>-7.41</v>
      </c>
    </row>
    <row r="574" spans="2:3">
      <c r="B574" s="143">
        <v>-0.67</v>
      </c>
      <c r="C574" s="143">
        <v>-0.04</v>
      </c>
    </row>
    <row r="575" spans="2:3">
      <c r="B575" s="143">
        <v>1.1299999999999999</v>
      </c>
      <c r="C575" s="143">
        <v>6.07</v>
      </c>
    </row>
    <row r="576" spans="2:3">
      <c r="B576" s="143">
        <v>-3.48</v>
      </c>
      <c r="C576" s="143">
        <v>14.96</v>
      </c>
    </row>
    <row r="577" spans="2:3">
      <c r="B577" s="143">
        <v>0.92</v>
      </c>
      <c r="C577" s="143">
        <v>15.63</v>
      </c>
    </row>
    <row r="578" spans="2:3">
      <c r="B578" s="143">
        <v>-0.62</v>
      </c>
      <c r="C578" s="143">
        <v>5.31</v>
      </c>
    </row>
    <row r="579" spans="2:3">
      <c r="B579" s="143">
        <v>3.02</v>
      </c>
      <c r="C579" s="143">
        <v>-4.03</v>
      </c>
    </row>
    <row r="580" spans="2:3">
      <c r="B580" s="143">
        <v>3.53</v>
      </c>
      <c r="C580" s="143">
        <v>-12.64</v>
      </c>
    </row>
    <row r="581" spans="2:3">
      <c r="B581" s="143">
        <v>-0.52</v>
      </c>
      <c r="C581" s="143">
        <v>-17.95</v>
      </c>
    </row>
    <row r="582" spans="2:3">
      <c r="B582" s="143">
        <v>-0.52</v>
      </c>
      <c r="C582" s="143">
        <v>-17.07</v>
      </c>
    </row>
    <row r="583" spans="2:3">
      <c r="B583" s="143">
        <v>-0.95</v>
      </c>
      <c r="C583" s="143">
        <v>-2.97</v>
      </c>
    </row>
    <row r="584" spans="2:3">
      <c r="B584" s="143">
        <v>-2.6</v>
      </c>
      <c r="C584" s="143">
        <v>10.32</v>
      </c>
    </row>
    <row r="585" spans="2:3">
      <c r="B585" s="143">
        <v>-3.93</v>
      </c>
      <c r="C585" s="143">
        <v>11.53</v>
      </c>
    </row>
    <row r="586" spans="2:3">
      <c r="B586" s="143">
        <v>0.08</v>
      </c>
      <c r="C586" s="143">
        <v>20.39</v>
      </c>
    </row>
    <row r="587" spans="2:3">
      <c r="B587" s="143">
        <v>3.27</v>
      </c>
      <c r="C587" s="143">
        <v>-8.7100000000000009</v>
      </c>
    </row>
    <row r="588" spans="2:3">
      <c r="B588" s="143">
        <v>-3.2</v>
      </c>
      <c r="C588" s="143">
        <v>-14.74</v>
      </c>
    </row>
    <row r="589" spans="2:3">
      <c r="B589" s="143">
        <v>12.6</v>
      </c>
      <c r="C589" s="143">
        <v>-3.33</v>
      </c>
    </row>
    <row r="590" spans="2:3">
      <c r="B590" s="143">
        <v>-6.42</v>
      </c>
      <c r="C590" s="143">
        <v>7.41</v>
      </c>
    </row>
    <row r="591" spans="2:3">
      <c r="B591" s="143">
        <v>-5.68</v>
      </c>
      <c r="C591" s="143">
        <v>7.54</v>
      </c>
    </row>
    <row r="592" spans="2:3">
      <c r="B592" s="143">
        <v>0.05</v>
      </c>
      <c r="C592" s="143">
        <v>-16.7</v>
      </c>
    </row>
    <row r="593" spans="2:3">
      <c r="B593" s="143">
        <v>2.73</v>
      </c>
      <c r="C593" s="143">
        <v>-12.05</v>
      </c>
    </row>
    <row r="594" spans="2:3">
      <c r="B594" s="143">
        <v>8.02</v>
      </c>
      <c r="C594" s="143">
        <v>-4.54</v>
      </c>
    </row>
    <row r="595" spans="2:3">
      <c r="B595" s="143">
        <v>-10.18</v>
      </c>
    </row>
    <row r="596" spans="2:3">
      <c r="B596" s="143">
        <v>0.52</v>
      </c>
    </row>
    <row r="597" spans="2:3">
      <c r="B597" s="143">
        <v>-8.89</v>
      </c>
    </row>
    <row r="598" spans="2:3">
      <c r="B598" s="143">
        <v>18.899999999999999</v>
      </c>
    </row>
    <row r="599" spans="2:3">
      <c r="B599" s="143">
        <v>-10.43</v>
      </c>
    </row>
    <row r="600" spans="2:3">
      <c r="B600" s="143">
        <v>12.58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4"/>
  <sheetViews>
    <sheetView workbookViewId="0"/>
  </sheetViews>
  <sheetFormatPr defaultRowHeight="12.75"/>
  <cols>
    <col min="1" max="1" width="4.28515625" style="57" customWidth="1"/>
    <col min="2" max="2" width="102" style="57" customWidth="1"/>
    <col min="3" max="3" width="9.140625" style="57"/>
  </cols>
  <sheetData>
    <row r="1" spans="2:2" ht="30">
      <c r="B1" s="144" t="s">
        <v>280</v>
      </c>
    </row>
    <row r="52" spans="2:2" ht="30">
      <c r="B52" s="144" t="s">
        <v>283</v>
      </c>
    </row>
    <row r="103" spans="2:2" ht="30">
      <c r="B103" s="144" t="s">
        <v>281</v>
      </c>
    </row>
    <row r="154" spans="2:2" ht="30">
      <c r="B154" s="144" t="s">
        <v>282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Data</vt:lpstr>
      <vt:lpstr>Documentation</vt:lpstr>
      <vt:lpstr>Charts</vt:lpstr>
      <vt:lpstr>Statistics</vt:lpstr>
      <vt:lpstr>Input_Data</vt:lpstr>
      <vt:lpstr>Periodograms</vt:lpstr>
      <vt:lpstr>Cell_1545</vt:lpstr>
      <vt:lpstr>Cell_172</vt:lpstr>
      <vt:lpstr>Cell_515</vt:lpstr>
      <vt:lpstr>GregYr</vt:lpstr>
      <vt:lpstr>Peak_1545</vt:lpstr>
      <vt:lpstr>Peak_172</vt:lpstr>
      <vt:lpstr>Peak_515</vt:lpstr>
      <vt:lpstr>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2009-04-01T23:33:20Z</dcterms:created>
  <dcterms:modified xsi:type="dcterms:W3CDTF">2010-10-04T06:57:35Z</dcterms:modified>
</cp:coreProperties>
</file>